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995" windowWidth="28830" windowHeight="3945" tabRatio="442" activeTab="0"/>
  </bookViews>
  <sheets>
    <sheet name="Отчет АРЕМ 2 кв.2014" sheetId="4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#REF!</definedName>
    <definedName name="____SP1">#REF!</definedName>
    <definedName name="____SP10" localSheetId="0">#REF!</definedName>
    <definedName name="____SP10">#REF!</definedName>
    <definedName name="____SP11" localSheetId="0">#REF!</definedName>
    <definedName name="____SP11">#REF!</definedName>
    <definedName name="____SP12" localSheetId="0">#REF!</definedName>
    <definedName name="____SP12">#REF!</definedName>
    <definedName name="____SP13" localSheetId="0">#REF!</definedName>
    <definedName name="____SP13">#REF!</definedName>
    <definedName name="____SP14" localSheetId="0">#REF!</definedName>
    <definedName name="____SP14">#REF!</definedName>
    <definedName name="____SP15" localSheetId="0">#REF!</definedName>
    <definedName name="____SP15">#REF!</definedName>
    <definedName name="____SP16" localSheetId="0">#REF!</definedName>
    <definedName name="____SP16">#REF!</definedName>
    <definedName name="____SP17" localSheetId="0">#REF!</definedName>
    <definedName name="____SP17">#REF!</definedName>
    <definedName name="____SP18" localSheetId="0">#REF!</definedName>
    <definedName name="____SP18">#REF!</definedName>
    <definedName name="____SP19" localSheetId="0">#REF!</definedName>
    <definedName name="____SP19">#REF!</definedName>
    <definedName name="____SP2" localSheetId="0">#REF!</definedName>
    <definedName name="____SP2">#REF!</definedName>
    <definedName name="____SP20" localSheetId="0">#REF!</definedName>
    <definedName name="____SP20">#REF!</definedName>
    <definedName name="____SP3" localSheetId="0">#REF!</definedName>
    <definedName name="____SP3">#REF!</definedName>
    <definedName name="____SP4" localSheetId="0">#REF!</definedName>
    <definedName name="____SP4">#REF!</definedName>
    <definedName name="____SP5" localSheetId="0">#REF!</definedName>
    <definedName name="____SP5">#REF!</definedName>
    <definedName name="____SP7" localSheetId="0">#REF!</definedName>
    <definedName name="____SP7">#REF!</definedName>
    <definedName name="____SP8" localSheetId="0">#REF!</definedName>
    <definedName name="____SP8">#REF!</definedName>
    <definedName name="____SP9" localSheetId="0">#REF!</definedName>
    <definedName name="____SP9">#REF!</definedName>
    <definedName name="___SP1" localSheetId="0">#REF!</definedName>
    <definedName name="___SP1">#REF!</definedName>
    <definedName name="___SP10" localSheetId="0">#REF!</definedName>
    <definedName name="___SP10">#REF!</definedName>
    <definedName name="___SP11" localSheetId="0">#REF!</definedName>
    <definedName name="___SP11">#REF!</definedName>
    <definedName name="___SP12" localSheetId="0">#REF!</definedName>
    <definedName name="___SP12">#REF!</definedName>
    <definedName name="___SP13" localSheetId="0">#REF!</definedName>
    <definedName name="___SP13">#REF!</definedName>
    <definedName name="___SP14" localSheetId="0">#REF!</definedName>
    <definedName name="___SP14">#REF!</definedName>
    <definedName name="___SP15" localSheetId="0">#REF!</definedName>
    <definedName name="___SP15">#REF!</definedName>
    <definedName name="___SP16" localSheetId="0">#REF!</definedName>
    <definedName name="___SP16">#REF!</definedName>
    <definedName name="___SP17" localSheetId="0">#REF!</definedName>
    <definedName name="___SP17">#REF!</definedName>
    <definedName name="___SP18" localSheetId="0">#REF!</definedName>
    <definedName name="___SP18">#REF!</definedName>
    <definedName name="___SP19" localSheetId="0">#REF!</definedName>
    <definedName name="___SP19">#REF!</definedName>
    <definedName name="___SP2" localSheetId="0">#REF!</definedName>
    <definedName name="___SP2">#REF!</definedName>
    <definedName name="___SP20" localSheetId="0">#REF!</definedName>
    <definedName name="___SP20">#REF!</definedName>
    <definedName name="___SP3" localSheetId="0">#REF!</definedName>
    <definedName name="___SP3">#REF!</definedName>
    <definedName name="___SP4" localSheetId="0">#REF!</definedName>
    <definedName name="___SP4">#REF!</definedName>
    <definedName name="___SP5" localSheetId="0">#REF!</definedName>
    <definedName name="___SP5">#REF!</definedName>
    <definedName name="___SP7" localSheetId="0">#REF!</definedName>
    <definedName name="___SP7">#REF!</definedName>
    <definedName name="___SP8" localSheetId="0">#REF!</definedName>
    <definedName name="___SP8">#REF!</definedName>
    <definedName name="___SP9" localSheetId="0">#REF!</definedName>
    <definedName name="___SP9">#REF!</definedName>
    <definedName name="__SP1" localSheetId="0">#REF!</definedName>
    <definedName name="__SP1">#REF!</definedName>
    <definedName name="__SP10" localSheetId="0">#REF!</definedName>
    <definedName name="__SP10">#REF!</definedName>
    <definedName name="__SP11" localSheetId="0">#REF!</definedName>
    <definedName name="__SP11">#REF!</definedName>
    <definedName name="__SP12" localSheetId="0">#REF!</definedName>
    <definedName name="__SP12">#REF!</definedName>
    <definedName name="__SP13" localSheetId="0">#REF!</definedName>
    <definedName name="__SP13">#REF!</definedName>
    <definedName name="__SP14" localSheetId="0">#REF!</definedName>
    <definedName name="__SP14">#REF!</definedName>
    <definedName name="__SP15" localSheetId="0">#REF!</definedName>
    <definedName name="__SP15">#REF!</definedName>
    <definedName name="__SP16" localSheetId="0">#REF!</definedName>
    <definedName name="__SP16">#REF!</definedName>
    <definedName name="__SP17" localSheetId="0">#REF!</definedName>
    <definedName name="__SP17">#REF!</definedName>
    <definedName name="__SP18" localSheetId="0">#REF!</definedName>
    <definedName name="__SP18">#REF!</definedName>
    <definedName name="__SP19" localSheetId="0">#REF!</definedName>
    <definedName name="__SP19">#REF!</definedName>
    <definedName name="__SP2" localSheetId="0">#REF!</definedName>
    <definedName name="__SP2">#REF!</definedName>
    <definedName name="__SP20" localSheetId="0">#REF!</definedName>
    <definedName name="__SP20">#REF!</definedName>
    <definedName name="__SP3" localSheetId="0">#REF!</definedName>
    <definedName name="__SP3">#REF!</definedName>
    <definedName name="__SP4" localSheetId="0">#REF!</definedName>
    <definedName name="__SP4">#REF!</definedName>
    <definedName name="__SP5" localSheetId="0">#REF!</definedName>
    <definedName name="__SP5">#REF!</definedName>
    <definedName name="__SP7" localSheetId="0">#REF!</definedName>
    <definedName name="__SP7">#REF!</definedName>
    <definedName name="__SP8" localSheetId="0">#REF!</definedName>
    <definedName name="__SP8">#REF!</definedName>
    <definedName name="__SP9" localSheetId="0">#REF!</definedName>
    <definedName name="__SP9">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#REF!</definedName>
    <definedName name="_SP1">#REF!</definedName>
    <definedName name="_SP10" localSheetId="0">#REF!</definedName>
    <definedName name="_SP10">#REF!</definedName>
    <definedName name="_SP11" localSheetId="0">#REF!</definedName>
    <definedName name="_SP11">#REF!</definedName>
    <definedName name="_SP12" localSheetId="0">#REF!</definedName>
    <definedName name="_SP12">#REF!</definedName>
    <definedName name="_SP13" localSheetId="0">#REF!</definedName>
    <definedName name="_SP13">#REF!</definedName>
    <definedName name="_SP14" localSheetId="0">#REF!</definedName>
    <definedName name="_SP14">#REF!</definedName>
    <definedName name="_SP15" localSheetId="0">#REF!</definedName>
    <definedName name="_SP15">#REF!</definedName>
    <definedName name="_SP16" localSheetId="0">#REF!</definedName>
    <definedName name="_SP16">#REF!</definedName>
    <definedName name="_SP17" localSheetId="0">#REF!</definedName>
    <definedName name="_SP17">#REF!</definedName>
    <definedName name="_SP18" localSheetId="0">#REF!</definedName>
    <definedName name="_SP18">#REF!</definedName>
    <definedName name="_SP19" localSheetId="0">#REF!</definedName>
    <definedName name="_SP19">#REF!</definedName>
    <definedName name="_SP2" localSheetId="0">#REF!</definedName>
    <definedName name="_SP2">#REF!</definedName>
    <definedName name="_SP20" localSheetId="0">#REF!</definedName>
    <definedName name="_SP20">#REF!</definedName>
    <definedName name="_SP3" localSheetId="0">#REF!</definedName>
    <definedName name="_SP3">#REF!</definedName>
    <definedName name="_SP4" localSheetId="0">#REF!</definedName>
    <definedName name="_SP4">#REF!</definedName>
    <definedName name="_SP5" localSheetId="0">#REF!</definedName>
    <definedName name="_SP5">#REF!</definedName>
    <definedName name="_SP7" localSheetId="0">#REF!</definedName>
    <definedName name="_SP7">#REF!</definedName>
    <definedName name="_SP8" localSheetId="0">#REF!</definedName>
    <definedName name="_SP8">#REF!</definedName>
    <definedName name="_SP9" localSheetId="0">#REF!</definedName>
    <definedName name="_SP9">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'[3]Info'!$G$6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'[6]Предпр'!$C$3:$C$29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'[6]Предпр'!$D$3:$D$29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'[6]ЦентрЗатр'!$A$2:$G$71</definedName>
    <definedName name="m_Zatrat_13">'[7]ЦентрЗатр'!$A$2:$G$71</definedName>
    <definedName name="m_Zatrat_16">'[7]ЦентрЗатр'!$A$2:$G$71</definedName>
    <definedName name="m_Zatrat_18">'[7]ЦентрЗатр'!$A$2:$G$71</definedName>
    <definedName name="m_Zatrat_Ed">'[6]ЦентрЗатр'!$E$2:$E$71</definedName>
    <definedName name="m_Zatrat_Ed_13">'[8]ЦентрЗатр'!$E$2:$E$71</definedName>
    <definedName name="m_Zatrat_Ed_16">'[8]ЦентрЗатр'!$E$2:$E$71</definedName>
    <definedName name="m_Zatrat_Ed_18">'[8]ЦентрЗатр'!$E$2:$E$71</definedName>
    <definedName name="m_Zatrat_K">'[6]ЦентрЗатр'!$F$2:$F$71</definedName>
    <definedName name="m_Zatrat_K_13">'[8]ЦентрЗатр'!$F$2:$F$71</definedName>
    <definedName name="m_Zatrat_K_16">'[8]ЦентрЗатр'!$F$2:$F$71</definedName>
    <definedName name="m_Zatrat_K_18">'[8]ЦентрЗатр'!$F$2:$F$71</definedName>
    <definedName name="m_Zatrat_N">'[6]ЦентрЗатр'!$G$2:$G$71</definedName>
    <definedName name="m_Zatrat_N_13">'[7]ЦентрЗатр'!$G$2:$G$71</definedName>
    <definedName name="m_Zatrat_N_16">'[7]ЦентрЗатр'!$G$2:$G$71</definedName>
    <definedName name="m_Zatrat_N_18">'[7]ЦентрЗатр'!$G$2:$G$71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 2 кв.2014'!End_Bal,-1)+1</definedName>
    <definedName name="Number_of_Payments">MATCH(0.01,End_Bal,-1)+1</definedName>
    <definedName name="OpDate">'[3]Info'!$G$5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 2 кв.2014'!Loan_Start),MONTH('Отчет АРЕМ 2 кв.2014'!Loan_Start)+PAYMENT_NUMBER,DAY('Отчет АРЕМ 2 кв.2014'!Loan_Start))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 2 кв.2014'!Full_Print,0,0,[0]!Last_Row)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'[9]Форма2'!$C$19:$C$24,'[9]Форма2'!$E$19:$F$24,'[9]Форма2'!$D$26:$F$31,'[9]Форма2'!$C$33:$C$38,'[9]Форма2'!$E$33:$F$38,'[9]Форма2'!$D$40:$F$43,'[9]Форма2'!$C$45:$C$48,'[9]Форма2'!$E$45:$F$48,'[9]Форма2'!$C$19</definedName>
    <definedName name="qwe_13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qwe_16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qwe_18">'[10]Форма2'!$C$19:$C$24,'[10]Форма2'!$E$19:$F$24,'[10]Форма2'!$D$26:$F$31,'[10]Форма2'!$C$33:$C$38,'[10]Форма2'!$E$33:$F$38,'[10]Форма2'!$D$40:$F$43,'[10]Форма2'!$C$45:$C$48,'[10]Форма2'!$E$45:$F$48,'[10]Форма2'!$C$19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 2 кв.2014'!Loan_Amount*'Отчет АРЕМ 2 кв.2014'!Interest_Rate*'Отчет АРЕМ 2 кв.2014'!Loan_Years*'Отчет АРЕМ 2 кв.2014'!Loan_Start&gt;0,1,0)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'[12]Форма2'!$C$19:$C$24,'[12]Форма2'!$E$19:$F$24,'[12]Форма2'!$D$26:$F$31,'[12]Форма2'!$C$33:$C$38,'[12]Форма2'!$E$33:$F$38,'[12]Форма2'!$D$40:$F$43,'[12]Форма2'!$C$45:$C$48,'[12]Форма2'!$E$45:$F$48,'[12]Форма2'!$C$19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'[13]Форма2'!$D$129:$F$132,'[13]Форма2'!$D$134:$F$135,'[13]Форма2'!$D$137:$F$140,'[13]Форма2'!$D$142:$F$144,'[13]Форма2'!$D$146:$F$150,'[13]Форма2'!$D$152:$F$154,'[13]Форма2'!$D$156:$F$162,'[13]Форма2'!$D$129</definedName>
    <definedName name="Берик">'[13]Форма2'!$C$70:$C$72,'[13]Форма2'!$D$73:$F$73,'[13]Форма2'!$E$70:$F$72,'[13]Форма2'!$C$75:$C$77,'[13]Форма2'!$E$75:$F$77,'[13]Форма2'!$C$79:$C$82,'[13]Форма2'!$E$79:$F$82,'[13]Форма2'!$C$84:$C$86,'[13]Форма2'!$E$84:$F$86,'[13]Форма2'!$C$88:$C$89,'[13]Форма2'!$E$88:$F$89,'[13]Форма2'!$C$70</definedName>
    <definedName name="БЛРаздел1">'[14]Форма2'!$C$19:$C$24,'[14]Форма2'!$E$19:$F$24,'[14]Форма2'!$D$26:$F$31,'[14]Форма2'!$C$33:$C$38,'[14]Форма2'!$E$33:$F$38,'[14]Форма2'!$D$40:$F$43,'[14]Форма2'!$C$45:$C$48,'[14]Форма2'!$E$45:$F$48,'[14]Форма2'!$C$19</definedName>
    <definedName name="БЛРаздел1_13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1_16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1_17">'[16]Форма2'!$C$19:$C$24,'[16]Форма2'!$E$19:$F$24,'[16]Форма2'!$D$26:$F$31,'[16]Форма2'!$C$33:$C$38,'[16]Форма2'!$E$33:$F$38,'[16]Форма2'!$D$40:$F$43,'[16]Форма2'!$C$45:$C$48,'[16]Форма2'!$E$45:$F$48,'[16]Форма2'!$C$19</definedName>
    <definedName name="БЛРаздел1_18">'[15]Форма2'!$C$19:$C$24,'[15]Форма2'!$E$19:$F$24,'[15]Форма2'!$D$26:$F$31,'[15]Форма2'!$C$33:$C$38,'[15]Форма2'!$E$33:$F$38,'[15]Форма2'!$D$40:$F$43,'[15]Форма2'!$C$45:$C$48,'[15]Форма2'!$E$45:$F$48,'[15]Форма2'!$C$19</definedName>
    <definedName name="БЛРаздел2">'[14]Форма2'!$C$51:$C$58,'[14]Форма2'!$E$51:$F$58,'[14]Форма2'!$C$60:$C$63,'[14]Форма2'!$E$60:$F$63,'[14]Форма2'!$C$65:$C$67,'[14]Форма2'!$E$65:$F$67,'[14]Форма2'!$C$51</definedName>
    <definedName name="БЛРаздел2_13">'[15]Форма2'!$C$51:$C$58,'[15]Форма2'!$E$51:$F$58,'[15]Форма2'!$C$60:$C$63,'[15]Форма2'!$E$60:$F$63,'[15]Форма2'!$C$65:$C$67,'[15]Форма2'!$E$65:$F$67,'[15]Форма2'!$C$51</definedName>
    <definedName name="БЛРаздел2_16">'[15]Форма2'!$C$51:$C$58,'[15]Форма2'!$E$51:$F$58,'[15]Форма2'!$C$60:$C$63,'[15]Форма2'!$E$60:$F$63,'[15]Форма2'!$C$65:$C$67,'[15]Форма2'!$E$65:$F$67,'[15]Форма2'!$C$51</definedName>
    <definedName name="БЛРаздел2_17">'[16]Форма2'!$C$51:$C$58,'[16]Форма2'!$E$51:$F$58,'[16]Форма2'!$C$60:$C$63,'[16]Форма2'!$E$60:$F$63,'[16]Форма2'!$C$65:$C$67,'[16]Форма2'!$E$65:$F$67,'[16]Форма2'!$C$51</definedName>
    <definedName name="БЛРаздел2_18">'[15]Форма2'!$C$51:$C$58,'[15]Форма2'!$E$51:$F$58,'[15]Форма2'!$C$60:$C$63,'[15]Форма2'!$E$60:$F$63,'[15]Форма2'!$C$65:$C$67,'[15]Форма2'!$E$65:$F$67,'[15]Форма2'!$C$51</definedName>
    <definedName name="БЛРаздел3">'[14]Форма2'!$C$70:$C$72,'[14]Форма2'!$D$73:$F$73,'[14]Форма2'!$E$70:$F$72,'[14]Форма2'!$C$75:$C$77,'[14]Форма2'!$E$75:$F$77,'[14]Форма2'!$C$79:$C$82,'[14]Форма2'!$E$79:$F$82,'[14]Форма2'!$C$84:$C$86,'[14]Форма2'!$E$84:$F$86,'[14]Форма2'!$C$88:$C$89,'[14]Форма2'!$E$88:$F$89,'[14]Форма2'!$C$70</definedName>
    <definedName name="БЛРаздел3_13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3_16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3_17">'[16]Форма2'!$C$70:$C$72,'[16]Форма2'!$D$73:$F$73,'[16]Форма2'!$E$70:$F$72,'[16]Форма2'!$C$75:$C$77,'[16]Форма2'!$E$75:$F$77,'[16]Форма2'!$C$79:$C$82,'[16]Форма2'!$E$79:$F$82,'[16]Форма2'!$C$84:$C$86,'[16]Форма2'!$E$84:$F$86,'[16]Форма2'!$C$88:$C$89,'[16]Форма2'!$E$88:$F$89,'[16]Форма2'!$C$70</definedName>
    <definedName name="БЛРаздел3_18">'[15]Форма2'!$C$70:$C$72,'[15]Форма2'!$D$73:$F$73,'[15]Форма2'!$E$70:$F$72,'[15]Форма2'!$C$75:$C$77,'[15]Форма2'!$E$75:$F$77,'[15]Форма2'!$C$79:$C$82,'[15]Форма2'!$E$79:$F$82,'[15]Форма2'!$C$84:$C$86,'[15]Форма2'!$E$84:$F$86,'[15]Форма2'!$C$88:$C$89,'[15]Форма2'!$E$88:$F$89,'[15]Форма2'!$C$70</definedName>
    <definedName name="БЛРаздел4">'[14]Форма2'!$E$106:$F$107,'[14]Форма2'!$C$106:$C$107,'[14]Форма2'!$E$102:$F$104,'[14]Форма2'!$C$102:$C$104,'[14]Форма2'!$C$97:$C$100,'[14]Форма2'!$E$97:$F$100,'[14]Форма2'!$E$92:$F$95,'[14]Форма2'!$C$92:$C$95,'[14]Форма2'!$C$92</definedName>
    <definedName name="БЛРаздел4_13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4_16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4_17">'[16]Форма2'!$E$106:$F$107,'[16]Форма2'!$C$106:$C$107,'[16]Форма2'!$E$102:$F$104,'[16]Форма2'!$C$102:$C$104,'[16]Форма2'!$C$97:$C$100,'[16]Форма2'!$E$97:$F$100,'[16]Форма2'!$E$92:$F$95,'[16]Форма2'!$C$92:$C$95,'[16]Форма2'!$C$92</definedName>
    <definedName name="БЛРаздел4_18">'[15]Форма2'!$E$106:$F$107,'[15]Форма2'!$C$106:$C$107,'[15]Форма2'!$E$102:$F$104,'[15]Форма2'!$C$102:$C$104,'[15]Форма2'!$C$97:$C$100,'[15]Форма2'!$E$97:$F$100,'[15]Форма2'!$E$92:$F$95,'[15]Форма2'!$C$92:$C$95,'[15]Форма2'!$C$92</definedName>
    <definedName name="БЛРаздел5">'[14]Форма2'!$C$113:$C$114,'[14]Форма2'!$D$110:$F$112,'[14]Форма2'!$E$113:$F$114,'[14]Форма2'!$D$115:$F$115,'[14]Форма2'!$D$117:$F$119,'[14]Форма2'!$D$121:$F$122,'[14]Форма2'!$D$124:$F$126,'[14]Форма2'!$D$110</definedName>
    <definedName name="БЛРаздел5_13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5_16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5_17">'[16]Форма2'!$C$113:$C$114,'[16]Форма2'!$D$110:$F$112,'[16]Форма2'!$E$113:$F$114,'[16]Форма2'!$D$115:$F$115,'[16]Форма2'!$D$117:$F$119,'[16]Форма2'!$D$121:$F$122,'[16]Форма2'!$D$124:$F$126,'[16]Форма2'!$D$110</definedName>
    <definedName name="БЛРаздел5_18">'[15]Форма2'!$C$113:$C$114,'[15]Форма2'!$D$110:$F$112,'[15]Форма2'!$E$113:$F$114,'[15]Форма2'!$D$115:$F$115,'[15]Форма2'!$D$117:$F$119,'[15]Форма2'!$D$121:$F$122,'[15]Форма2'!$D$124:$F$126,'[15]Форма2'!$D$110</definedName>
    <definedName name="БЛРаздел6">'[14]Форма2'!$D$129:$F$132,'[14]Форма2'!$D$134:$F$135,'[14]Форма2'!$D$137:$F$140,'[14]Форма2'!$D$142:$F$144,'[14]Форма2'!$D$146:$F$150,'[14]Форма2'!$D$152:$F$154,'[14]Форма2'!$D$156:$F$162,'[14]Форма2'!$D$129</definedName>
    <definedName name="БЛРаздел6_13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6_16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6_17">'[16]Форма2'!$D$129:$F$132,'[16]Форма2'!$D$134:$F$135,'[16]Форма2'!$D$137:$F$140,'[16]Форма2'!$D$142:$F$144,'[16]Форма2'!$D$146:$F$150,'[16]Форма2'!$D$152:$F$154,'[16]Форма2'!$D$156:$F$162,'[16]Форма2'!$D$129</definedName>
    <definedName name="БЛРаздел6_18">'[15]Форма2'!$D$129:$F$132,'[15]Форма2'!$D$134:$F$135,'[15]Форма2'!$D$137:$F$140,'[15]Форма2'!$D$142:$F$144,'[15]Форма2'!$D$146:$F$150,'[15]Форма2'!$D$152:$F$154,'[15]Форма2'!$D$156:$F$162,'[15]Форма2'!$D$129</definedName>
    <definedName name="БЛРаздел7">'[14]Форма2'!$D$179:$F$185,'[14]Форма2'!$D$175:$F$177,'[14]Форма2'!$D$165:$F$173,'[14]Форма2'!$D$165</definedName>
    <definedName name="БЛРаздел7_13">'[15]Форма2'!$D$179:$F$185,'[15]Форма2'!$D$175:$F$177,'[15]Форма2'!$D$165:$F$173,'[15]Форма2'!$D$165</definedName>
    <definedName name="БЛРаздел7_16">'[15]Форма2'!$D$179:$F$185,'[15]Форма2'!$D$175:$F$177,'[15]Форма2'!$D$165:$F$173,'[15]Форма2'!$D$165</definedName>
    <definedName name="БЛРаздел7_17">'[16]Форма2'!$D$179:$F$185,'[16]Форма2'!$D$175:$F$177,'[16]Форма2'!$D$165:$F$173,'[16]Форма2'!$D$165</definedName>
    <definedName name="БЛРаздел7_18">'[15]Форма2'!$D$179:$F$185,'[15]Форма2'!$D$175:$F$177,'[15]Форма2'!$D$165:$F$173,'[15]Форма2'!$D$165</definedName>
    <definedName name="БЛРаздел8">'[14]Форма2'!$E$200:$F$207,'[14]Форма2'!$C$200:$C$207,'[14]Форма2'!$E$189:$F$198,'[14]Форма2'!$C$189:$C$198,'[14]Форма2'!$E$188:$F$188,'[14]Форма2'!$C$188</definedName>
    <definedName name="БЛРаздел8_13">'[15]Форма2'!$E$200:$F$207,'[15]Форма2'!$C$200:$C$207,'[15]Форма2'!$E$189:$F$198,'[15]Форма2'!$C$189:$C$198,'[15]Форма2'!$E$188:$F$188,'[15]Форма2'!$C$188</definedName>
    <definedName name="БЛРаздел8_16">'[15]Форма2'!$E$200:$F$207,'[15]Форма2'!$C$200:$C$207,'[15]Форма2'!$E$189:$F$198,'[15]Форма2'!$C$189:$C$198,'[15]Форма2'!$E$188:$F$188,'[15]Форма2'!$C$188</definedName>
    <definedName name="БЛРаздел8_17">'[16]Форма2'!$E$200:$F$207,'[16]Форма2'!$C$200:$C$207,'[16]Форма2'!$E$189:$F$198,'[16]Форма2'!$C$189:$C$198,'[16]Форма2'!$E$188:$F$188,'[16]Форма2'!$C$188</definedName>
    <definedName name="БЛРаздел8_18">'[15]Форма2'!$E$200:$F$207,'[15]Форма2'!$C$200:$C$207,'[15]Форма2'!$E$189:$F$198,'[15]Форма2'!$C$189:$C$198,'[15]Форма2'!$E$188:$F$188,'[15]Форма2'!$C$188</definedName>
    <definedName name="БЛРаздел9">'[14]Форма2'!$E$234:$F$237,'[14]Форма2'!$C$234:$C$237,'[14]Форма2'!$E$224:$F$232,'[14]Форма2'!$C$224:$C$232,'[14]Форма2'!$E$223:$F$223,'[14]Форма2'!$C$223,'[14]Форма2'!$E$217:$F$221,'[14]Форма2'!$C$217:$C$221,'[14]Форма2'!$E$210:$F$215,'[14]Форма2'!$C$210:$C$215,'[14]Форма2'!$C$210</definedName>
    <definedName name="БЛРаздел9_13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ЛРаздел9_16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ЛРаздел9_17">'[16]Форма2'!$E$234:$F$237,'[16]Форма2'!$C$234:$C$237,'[16]Форма2'!$E$224:$F$232,'[16]Форма2'!$C$224:$C$232,'[16]Форма2'!$E$223:$F$223,'[16]Форма2'!$C$223,'[16]Форма2'!$E$217:$F$221,'[16]Форма2'!$C$217:$C$221,'[16]Форма2'!$E$210:$F$215,'[16]Форма2'!$C$210:$C$215,'[16]Форма2'!$C$210</definedName>
    <definedName name="БЛРаздел9_18">'[15]Форма2'!$E$234:$F$237,'[15]Форма2'!$C$234:$C$237,'[15]Форма2'!$E$224:$F$232,'[15]Форма2'!$C$224:$C$232,'[15]Форма2'!$E$223:$F$223,'[15]Форма2'!$C$223,'[15]Форма2'!$E$217:$F$221,'[15]Форма2'!$C$217:$C$221,'[15]Форма2'!$E$210:$F$215,'[15]Форма2'!$C$210:$C$215,'[15]Форма2'!$C$210</definedName>
    <definedName name="БО5">[0]!БО5</definedName>
    <definedName name="БПДанные">'[14]Форма1'!$C$22:$D$33,'[14]Форма1'!$C$36:$D$48,'[14]Форма1'!$C$22</definedName>
    <definedName name="БПДанные_13">'[15]Форма1'!$C$22:$D$33,'[15]Форма1'!$C$36:$D$48,'[15]Форма1'!$C$22</definedName>
    <definedName name="БПДанные_16">'[15]Форма1'!$C$22:$D$33,'[15]Форма1'!$C$36:$D$48,'[15]Форма1'!$C$22</definedName>
    <definedName name="БПДанные_17">'[16]Форма1'!$C$22:$D$33,'[16]Форма1'!$C$36:$D$48,'[16]Форма1'!$C$22</definedName>
    <definedName name="БПДанные_18">'[15]Форма1'!$C$22:$D$33,'[15]Форма1'!$C$36:$D$48,'[15]Форма1'!$C$22</definedName>
    <definedName name="Бюджет__по__подразд__2003__года_Лист1_Таблица" localSheetId="0">#REF!</definedName>
    <definedName name="Бюджет__по__подразд__2003__года_Лист1_Таблица">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#REF!</definedName>
    <definedName name="вб">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'[6]ЕдИзм'!$A$1:$D$25</definedName>
    <definedName name="ЕдИзм_13">'[8]ЕдИзм'!$A$1:$D$25</definedName>
    <definedName name="ЕдИзм_16">'[8]ЕдИзм'!$A$1:$D$25</definedName>
    <definedName name="ЕдИзм_18">'[8]ЕдИзм'!$A$1:$D$25</definedName>
    <definedName name="енгенг">#N/A</definedName>
    <definedName name="енгенш">#N/A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#REF!</definedName>
    <definedName name="мбр">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 2 кв.2014'!$A$1:$W$162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'[13]Форма2'!$D$179:$F$185,'[13]Форма2'!$D$175:$F$177,'[13]Форма2'!$D$165:$F$173,'[13]Форма2'!$D$165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'[24]Форма2'!$C$51:$C$58,'[24]Форма2'!$E$51:$F$58,'[24]Форма2'!$C$60:$C$63,'[24]Форма2'!$E$60:$F$63,'[24]Форма2'!$C$65:$C$67,'[24]Форма2'!$E$65:$F$67,'[24]Форма2'!$C$51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'[6]Предпр'!$L$3:$L$9</definedName>
    <definedName name="сектор_13">'[8]Предпр'!$L$3:$L$8</definedName>
    <definedName name="сектор_16">'[8]Предпр'!$L$3:$L$8</definedName>
    <definedName name="сектор_18">'[8]Предпр'!$L$3:$L$8</definedName>
    <definedName name="СписокТЭП">'[25]СписокТЭП'!$A$1:$C$40</definedName>
    <definedName name="СписокТЭП_13">'[26]СписокТЭП'!$A$1:$C$40</definedName>
    <definedName name="СписокТЭП_16">'[26]СписокТЭП'!$A$1:$C$40</definedName>
    <definedName name="СписокТЭП_18">'[26]СписокТЭП'!$A$1:$C$40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'[28]Нефть'!$A$1:$R$7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  <definedName name="_xlnm.Print_Titles" localSheetId="0">'Отчет АРЕМ 2 кв.2014'!$2:$4</definedName>
  </definedNames>
  <calcPr calcId="145621"/>
</workbook>
</file>

<file path=xl/comments1.xml><?xml version="1.0" encoding="utf-8"?>
<comments xmlns="http://schemas.openxmlformats.org/spreadsheetml/2006/main">
  <authors>
    <author>Ляйлим A Курманова</author>
    <author>Автор</author>
  </authors>
  <commentList>
    <comment ref="E12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23</t>
        </r>
      </text>
    </comment>
    <comment ref="F12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45 за 6мес
</t>
        </r>
      </text>
    </comment>
    <comment ref="G40" authorId="0">
      <text>
        <r>
          <rPr>
            <b/>
            <sz val="9"/>
            <rFont val="Tahoma"/>
            <family val="2"/>
          </rPr>
          <t>Ляйлим A Курманова:</t>
        </r>
        <r>
          <rPr>
            <sz val="9"/>
            <rFont val="Tahoma"/>
            <family val="2"/>
          </rPr>
          <t xml:space="preserve">
170067-приобр
12515-устан</t>
        </r>
      </text>
    </comment>
    <comment ref="B42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10СУД
5БВДУ
5УФК
200кассет</t>
        </r>
      </text>
    </comment>
    <comment ref="L66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22</t>
        </r>
      </text>
    </comment>
    <comment ref="B97" authorId="1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поменять на Актога</t>
        </r>
        <r>
          <rPr>
            <sz val="10"/>
            <rFont val="Tahoma"/>
            <family val="2"/>
          </rPr>
          <t>й</t>
        </r>
      </text>
    </comment>
    <comment ref="B117" authorId="1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поменять на Актога</t>
        </r>
        <r>
          <rPr>
            <sz val="10"/>
            <rFont val="Tahoma"/>
            <family val="2"/>
          </rPr>
          <t>й</t>
        </r>
      </text>
    </comment>
  </commentList>
</comments>
</file>

<file path=xl/sharedStrings.xml><?xml version="1.0" encoding="utf-8"?>
<sst xmlns="http://schemas.openxmlformats.org/spreadsheetml/2006/main" count="936" uniqueCount="169">
  <si>
    <t>№</t>
  </si>
  <si>
    <t>объем</t>
  </si>
  <si>
    <t>Отклонение (+,-)</t>
  </si>
  <si>
    <t>всего в т.ч.</t>
  </si>
  <si>
    <t xml:space="preserve">собственные </t>
  </si>
  <si>
    <t>заемные</t>
  </si>
  <si>
    <t>АО "Локомотив"</t>
  </si>
  <si>
    <t>Приобретение магистральных тепловозов Эволюшн</t>
  </si>
  <si>
    <t>1.1.</t>
  </si>
  <si>
    <t>Приобретение магистральных тепловозов Эволюшн, 10 ед. для 2010 г.</t>
  </si>
  <si>
    <t>1.2.</t>
  </si>
  <si>
    <t>Транспортировка  комплектов оборудования</t>
  </si>
  <si>
    <t>собственные</t>
  </si>
  <si>
    <t>1.3.</t>
  </si>
  <si>
    <t xml:space="preserve">Расходы по сборке 10 тепловозов </t>
  </si>
  <si>
    <t>1.4.</t>
  </si>
  <si>
    <t>Расходы по сборке 10 тепловозов (из крупноагрегатных комплектов)</t>
  </si>
  <si>
    <t xml:space="preserve">Обновление и модернизация инфраструктуры </t>
  </si>
  <si>
    <t>Оборудование тепловозов серии ТЭ33А для работы с СПДМ</t>
  </si>
  <si>
    <t>Приобретение и установка системы отопления для зданий ТЧЭ Алматы</t>
  </si>
  <si>
    <t>Приобретение вызывных автомашин</t>
  </si>
  <si>
    <t>Приобретение автотранспорта марки ГАЗ-3307 для  Илецкого эксплуатационного локомотивного депо</t>
  </si>
  <si>
    <t>Приобретение вакуумной машины КО-503В для  Илецкого эксплуатационного локомотивного депо</t>
  </si>
  <si>
    <t>Приобретение и установка воздухосборников РВ-10 для Илецкого эксплуатационного локомотивного депо</t>
  </si>
  <si>
    <t>Приобретение и установка токарно-винторезного станка 1В62Г для Илецкого эксплуатационного локомотивного депо</t>
  </si>
  <si>
    <t>Приобретение служебного автотранспорта</t>
  </si>
  <si>
    <t>Приобретение приборов электропневматического торможения 
СПН ЭПТ на локомотивы пассажирского движения</t>
  </si>
  <si>
    <t>Приобретение и установка возимых радиостанций РВС и регистраторов переговоров РПЛ2</t>
  </si>
  <si>
    <t>Приобретение стационарных устройств дешифрации</t>
  </si>
  <si>
    <t>Приобретение периферийных устройств</t>
  </si>
  <si>
    <t>Приобретение комплексных локомотивных устройств безопасности (КЛУБ-У) и установка</t>
  </si>
  <si>
    <t>Локомотивные системы безопасности систем интервального регулирования  движением поездов</t>
  </si>
  <si>
    <t>Приобретение и установка поездных бортовых терминалов ТЕТRА RTP-600 и носимых терминалов SRH 3500</t>
  </si>
  <si>
    <t>Приобретение универсальных психодиагностических комплексов (УПДК)</t>
  </si>
  <si>
    <t>Приобретение тележек в сборе маневровых тепловозов</t>
  </si>
  <si>
    <t>Разработка проектно-сметной документации на проведение газификации, строительство котельных, установка и подключение автономных котлов, перевод зданий дежурного по депо и АБК на водяное отопление ст. Макат</t>
  </si>
  <si>
    <t>Строительство котельных на станции Макат по проекту "Строительство газопровода, строительство котельных, установка и подключение автономных котлов, перевод зданий  дежурного по депо и АБК на водяное отопление"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</si>
  <si>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 ТЧЭ-4 Макат</t>
  </si>
  <si>
    <t>Разработка проекта и строительство котельной, установка и подключение автономного котла на жидком топливе и газе здания дежурного по депо ТЧЭ-4 Макат</t>
  </si>
  <si>
    <t>Разработка проектно-сметной документации на установку автономных котлов, строительства здания котельных, замена системы отопления, прокладка теплотрассы между зданиями ТЧЭ Матай</t>
  </si>
  <si>
    <t>Строительство котельных на станции Матай по проекту "Установка автономных котлов, строительства здания котельных, замена системы отопления, прокладка теплотрассы между зданиями ТЧЭ Матай"</t>
  </si>
  <si>
    <t>Обновление локомотивного парка</t>
  </si>
  <si>
    <t>Приобретение пассажирских электровозов</t>
  </si>
  <si>
    <t xml:space="preserve">Приобретение грузовых электровозов </t>
  </si>
  <si>
    <t xml:space="preserve">Приобретение пассажирских электровозов </t>
  </si>
  <si>
    <t>Приобретение пассажирских тепловозов</t>
  </si>
  <si>
    <t xml:space="preserve">Приобретение маневровых тепловозов </t>
  </si>
  <si>
    <t>Модернизация электровозов ВЛ-80 под электровоз ВЛ-40</t>
  </si>
  <si>
    <t>НИОКР</t>
  </si>
  <si>
    <t>«Разработка методик проведения тяговых и тормозных расчётов для новых типов локомотивов»</t>
  </si>
  <si>
    <t>Улучшение административных и социально-бытовых условий труда работников</t>
  </si>
  <si>
    <t>Приобретение административно-бытового комплекса с земельным участком на ст.Достык</t>
  </si>
  <si>
    <t xml:space="preserve">Приобретение мебели </t>
  </si>
  <si>
    <t>Приобретение мебели для Илецкого эксплуатационного локомотивного депо</t>
  </si>
  <si>
    <t>Приобретение специализированной мебели для химико-технических лабораторий</t>
  </si>
  <si>
    <t>Приобретение стиральных машин</t>
  </si>
  <si>
    <t>Приобретение и установка паровых стиральных  машин типа В35-322 для прачечной Илецкого эксплуатационного локомотивного депо</t>
  </si>
  <si>
    <t>Приобретение и установка сплит-системы для дома отдыха локомотивных бригад Илецкого эксплуатационного локомотивного депо</t>
  </si>
  <si>
    <t>Приобретение и установка каландры гладильной ЛК-1840П-01 в прачечную дома отдыха Илецкого эксплуатационного локомотивного депо</t>
  </si>
  <si>
    <t>Приобретение и установка машины сухой химической чистки ЛВХ-22 в прачечную дома отдыха Илецкого эксплуатационного локомотивного депо</t>
  </si>
  <si>
    <t>Приобретение электроводонагревателей</t>
  </si>
  <si>
    <t>Приобретение микроволновой печи</t>
  </si>
  <si>
    <t>Приобретение холодильников</t>
  </si>
  <si>
    <t>Приобретение оргтехники и ПО</t>
  </si>
  <si>
    <t>Программное обеспечение Microsoft по программе лицензирования Enterprise Angreement</t>
  </si>
  <si>
    <t xml:space="preserve">Приобретение обучающих компьютерных программ </t>
  </si>
  <si>
    <t xml:space="preserve">Приобретение и установка бытовых кондиционеров </t>
  </si>
  <si>
    <t xml:space="preserve">Строительство здания АБК с автогаражом на ст. Тобол </t>
  </si>
  <si>
    <t>Разработка ПСД  на строительство АБК на ст. Актогай</t>
  </si>
  <si>
    <t>Строительство АБК на ст. Актогай</t>
  </si>
  <si>
    <t>Приобретение  санитарно-бытового блока на ст.Мангыстау</t>
  </si>
  <si>
    <t>Приобретение  санитарно-бытового блока на ст.Атырау</t>
  </si>
  <si>
    <t>Приобретение  санитарно-бытового блока на ст.Алматы</t>
  </si>
  <si>
    <t>Пристройка к зданию АБК для душевых и раздевалки для локомотивных бригад по ТЧЭ-Атырау</t>
  </si>
  <si>
    <t>Разработка ПСД  на строительство административно-бытового корпуса ст. Тобол</t>
  </si>
  <si>
    <t>Строительство "под ключ" административного здания в г. Астане</t>
  </si>
  <si>
    <t>Строительство АБК на ст.Достык</t>
  </si>
  <si>
    <t>Разработка проектно-сметной документации строительства жилых домов для работников Макатского эксплуатационного локомотивного депо</t>
  </si>
  <si>
    <t>Оснащение технических кабинетов  оборудованием для обучения локомотивных бригад</t>
  </si>
  <si>
    <t>Разработка методики и внедрение программного обеспечения по автоматизации бюджетирования и раздельному учету</t>
  </si>
  <si>
    <t>Строительство жилых домов для работников Макатского эксплуатационного локомотивного депо</t>
  </si>
  <si>
    <t>Разработка проектно-сметной документации на строительство жилых домов для работников Актогайского эксплуатационного локомотивного депо на ст. Достык</t>
  </si>
  <si>
    <t>Выкуп дополнительного земельного участка 2-х квартирных 11-ти жилых домов на ст.Никельтау Кандыагашского эксплуатационного локомотивного депо</t>
  </si>
  <si>
    <t>Выкуп земельного участка административного-бытового корпуса на ст.Кандыагаш Кандыагашского эксплуатационного локомотивного депо</t>
  </si>
  <si>
    <t>Выкуп земельного участка 2-х квартирных 11-ти жилых домов на ст.Айтеке би Кандыагашского эксплуатационного локомотивного депо</t>
  </si>
  <si>
    <t>Строительство жилых домов на ст.Достык</t>
  </si>
  <si>
    <t>Приобретение служебного жилья</t>
  </si>
  <si>
    <t xml:space="preserve">Капитальный ремонт локомотивов 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</si>
  <si>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</si>
  <si>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</si>
  <si>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</si>
  <si>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>Капитальный ремонт магистральных тепловозов ТЭП-70</t>
  </si>
  <si>
    <t xml:space="preserve">Капитальный ремонт магистральных тепловозов 2ТЭ10      </t>
  </si>
  <si>
    <t>Капитальный ремонт зданий</t>
  </si>
  <si>
    <t>Капитальный ремонт здания технических кабинетов ТЧЭ Астана</t>
  </si>
  <si>
    <t>Капитальный ремонт здания дежурного по депо ТЧЭ  Есиль</t>
  </si>
  <si>
    <t>Капитальный ремонт кровли автогаража, здания мастера и кабинетов здания депо ТЧЭ Матай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</si>
  <si>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</si>
  <si>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Наименование проекта</t>
  </si>
  <si>
    <t>Кем утвержден (дата, номер приказа)</t>
  </si>
  <si>
    <t>Ед. изм.</t>
  </si>
  <si>
    <t>Сумма инвестиций</t>
  </si>
  <si>
    <t>Технические параметры</t>
  </si>
  <si>
    <t>Источник инвестиций</t>
  </si>
  <si>
    <t>Причины отклонения</t>
  </si>
  <si>
    <t>ед.</t>
  </si>
  <si>
    <t>комплекты</t>
  </si>
  <si>
    <t>тыс. тенге</t>
  </si>
  <si>
    <t>-</t>
  </si>
  <si>
    <t>Наименование мероприятия</t>
  </si>
  <si>
    <t>годы реализации мероприятий</t>
  </si>
  <si>
    <t>I кв</t>
  </si>
  <si>
    <t>II кв</t>
  </si>
  <si>
    <t>III кв</t>
  </si>
  <si>
    <t>IV кв</t>
  </si>
  <si>
    <t>Плановые параметры мероприятия, объекта инвестиционной программы, учтенной в предельной цене</t>
  </si>
  <si>
    <t>контролька</t>
  </si>
  <si>
    <t>другие проекты</t>
  </si>
  <si>
    <t>Реконструкция СБК Макат</t>
  </si>
  <si>
    <t>неучтено в тарифе</t>
  </si>
  <si>
    <t>Приобретение СББ Кандыагаш</t>
  </si>
  <si>
    <t>Строительство котельной Шубаркудук</t>
  </si>
  <si>
    <t>Разработка ПСД для строиетльства теплотрассы Павлодар</t>
  </si>
  <si>
    <t>Строительство теплотрассы Павлодар</t>
  </si>
  <si>
    <t>Доукомплектование КЛУБ</t>
  </si>
  <si>
    <t xml:space="preserve">Приобретение УСН для склада  ГСМ в Илецк </t>
  </si>
  <si>
    <t xml:space="preserve">Приобретение а/м Патриот в Илецк </t>
  </si>
  <si>
    <t xml:space="preserve">Приобретение стенда для дизелей в Илецк </t>
  </si>
  <si>
    <t xml:space="preserve">Приобретение стенда для автотормозов в Илецк </t>
  </si>
  <si>
    <t>Услуги по установе резервуаров на 25 тепловозов</t>
  </si>
  <si>
    <t>ТОО</t>
  </si>
  <si>
    <t>Оснащение ХТЛ</t>
  </si>
  <si>
    <t>Строительство АБК Актогай</t>
  </si>
  <si>
    <t>Строительство АБК Тобол</t>
  </si>
  <si>
    <t>Строительство жилых домов по ст.Макат</t>
  </si>
  <si>
    <t>Мебель для Илецк</t>
  </si>
  <si>
    <t xml:space="preserve">Мебель </t>
  </si>
  <si>
    <t>Обучающие программы</t>
  </si>
  <si>
    <t>ПО Майкрософт</t>
  </si>
  <si>
    <t>Фаворит</t>
  </si>
  <si>
    <t>итого невходящие</t>
  </si>
  <si>
    <t>Разработка ПСД на строительство  административно-бытового корпуса для ТЧЭ Семей</t>
  </si>
  <si>
    <t>Разработка ПСД на строительство  административно-бытового корпуса для ТЧЭ Жана-Есиль</t>
  </si>
  <si>
    <t>Разработка ПСД на строительство  административно-бытового корпуса для ТЧЭ Матай</t>
  </si>
  <si>
    <t>Разработка ПСД на строительство  административно-бытового корпуса для ТЧЭ Мангыстау</t>
  </si>
  <si>
    <t>Приобретение санитарно-бытового блока ТЧЭ Туркестан</t>
  </si>
  <si>
    <t>Приобретение санитарно-бытового блока ТД Агадыр (ТЧЭ Караганда)</t>
  </si>
  <si>
    <t>Приобретение санитарно-бытового блока ТД Ганюшкино (ТЧЭ Атырау)</t>
  </si>
  <si>
    <t>Приобретение санитарно-бытового блока ТД Шымкент (ТЧЭ Арыс)</t>
  </si>
  <si>
    <t>Приобретение санитарно-бытового блока ТД Кокшетау (ТЧЭ Курорт-Боровое)</t>
  </si>
  <si>
    <t>Приобретение модуля передачи данных (ТЕТRА модем) с последующей установкой на локомотивы</t>
  </si>
  <si>
    <t>Приобретение и  установка дополнительных воздушных резервуаров на тепловозы серии ТЭ33А</t>
  </si>
  <si>
    <t>Установка дополнительных воздушных резервуаров на тепловозы серии ТЭ33А</t>
  </si>
  <si>
    <t>Модернизация локомотивов приписного парка АО "Локомотив" системой  подогрева холостого хода (СПХХ-2,4-26-М)</t>
  </si>
  <si>
    <t>Приобретение интерфейсных преобразователей на тепловозы серии ТЭ33А</t>
  </si>
  <si>
    <t>Модернизация электровозов
 серии KZ-4A</t>
  </si>
  <si>
    <t>Тиражирование SAP</t>
  </si>
  <si>
    <t>Приобретение микроволновых печей</t>
  </si>
  <si>
    <t xml:space="preserve">Приобретение холодильников </t>
  </si>
  <si>
    <t xml:space="preserve">Приобретение оргтехники  </t>
  </si>
  <si>
    <t>Капитальный ремонт здания АБК ТЧЭ  Защита</t>
  </si>
  <si>
    <t>Капитальный ремонт здания конторы  ТЧЭ  Есиль</t>
  </si>
  <si>
    <t>Капитальный ремонт здания дома отдыха локомотивных бригад ТЧЭ Сексеул</t>
  </si>
  <si>
    <t>Капитальный ремонт фасадной части здания цеха эксплуатации ТЧЭ Жамбыл</t>
  </si>
  <si>
    <t>Исполнение, фактические параметры меприятия, объекта инвестиционной программы, учтенной в предельной цене</t>
  </si>
  <si>
    <t>письмо Агенства Республики Казахстан по регулированию естественных монополий от 19 декабря 2013 года №07-10-32/18761</t>
  </si>
  <si>
    <t>в отчете ПКВ имеется</t>
  </si>
  <si>
    <t>Ежеквартальная информация
 АО "Локомотив" БИН 031 040 001 799 
об исполнении либо неисполнении инвестиционной программы (проекта),учтенной в предельной цене
49200 (вид деятельности по ОКЭД)
за 2 квартал 2014 года</t>
  </si>
  <si>
    <t>сумма,                                                    тыс.тг.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</si>
</sst>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  <numFmt numFmtId="204" formatCode="_-* #,##0.0_р_._-;\-* #,##0.0_р_._-;_-* &quot;-&quot;??_р_._-;_-@_-"/>
  </numFmts>
  <fonts count="75">
    <font>
      <sz val="12"/>
      <name val="Times New Roman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A Normal"/>
      <family val="2"/>
    </font>
    <font>
      <sz val="10"/>
      <name val="AA Normal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color indexed="63"/>
      <name val="Helv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 Cyr"/>
      <family val="1"/>
    </font>
    <font>
      <b/>
      <sz val="14"/>
      <color indexed="8"/>
      <name val="Times New Roman"/>
      <family val="1"/>
    </font>
    <font>
      <b/>
      <sz val="8"/>
      <name val="Times New Roman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4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7" fillId="0" borderId="1">
      <alignment/>
      <protection locked="0"/>
    </xf>
    <xf numFmtId="0" fontId="19" fillId="0" borderId="0">
      <alignment/>
      <protection/>
    </xf>
    <xf numFmtId="168" fontId="2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Fill="0" applyBorder="0" applyAlignment="0">
      <protection/>
    </xf>
    <xf numFmtId="169" fontId="6" fillId="0" borderId="0" applyFill="0" applyBorder="0" applyAlignment="0">
      <protection/>
    </xf>
    <xf numFmtId="170" fontId="1" fillId="0" borderId="0" applyFill="0" applyBorder="0" applyAlignment="0">
      <protection/>
    </xf>
    <xf numFmtId="171" fontId="24" fillId="0" borderId="0" applyFill="0" applyBorder="0" applyAlignment="0">
      <protection/>
    </xf>
    <xf numFmtId="172" fontId="24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25" fillId="20" borderId="2" applyNumberFormat="0" applyAlignment="0" applyProtection="0"/>
    <xf numFmtId="174" fontId="4" fillId="8" borderId="3">
      <alignment vertical="center"/>
      <protection/>
    </xf>
    <xf numFmtId="0" fontId="26" fillId="2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1" fillId="22" borderId="0" applyFont="0" applyFill="0" applyBorder="0" applyAlignment="0" applyProtection="0"/>
    <xf numFmtId="14" fontId="23" fillId="0" borderId="0" applyFill="0" applyBorder="0" applyAlignment="0">
      <protection/>
    </xf>
    <xf numFmtId="179" fontId="1" fillId="22" borderId="0" applyFont="0" applyFill="0" applyBorder="0" applyAlignment="0" applyProtection="0"/>
    <xf numFmtId="180" fontId="4" fillId="0" borderId="0" applyFill="0" applyBorder="0" applyAlignment="0" applyProtection="0"/>
    <xf numFmtId="38" fontId="28" fillId="0" borderId="5">
      <alignment vertical="center"/>
      <protection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32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32" fillId="0" borderId="0">
      <alignment/>
      <protection locked="0"/>
    </xf>
    <xf numFmtId="0" fontId="33" fillId="23" borderId="6" applyNumberFormat="0" applyFill="0" applyBorder="0" applyAlignment="0">
      <protection locked="0"/>
    </xf>
    <xf numFmtId="0" fontId="34" fillId="4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7" applyNumberFormat="0" applyProtection="0">
      <alignment/>
    </xf>
    <xf numFmtId="0" fontId="36" fillId="0" borderId="8">
      <alignment horizontal="left" vertical="center"/>
      <protection/>
    </xf>
    <xf numFmtId="14" fontId="37" fillId="6" borderId="9">
      <alignment horizontal="center" vertical="center" wrapText="1"/>
      <protection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1" fillId="0" borderId="0" applyNumberFormat="0" applyFill="0" applyBorder="0">
      <alignment/>
      <protection locked="0"/>
    </xf>
    <xf numFmtId="0" fontId="29" fillId="0" borderId="0">
      <alignment/>
      <protection/>
    </xf>
    <xf numFmtId="0" fontId="1" fillId="24" borderId="6" applyNumberFormat="0" applyFont="0" applyAlignment="0">
      <protection locked="0"/>
    </xf>
    <xf numFmtId="0" fontId="35" fillId="25" borderId="6" applyNumberFormat="0" applyBorder="0" applyAlignment="0" applyProtection="0"/>
    <xf numFmtId="0" fontId="1" fillId="24" borderId="6" applyNumberFormat="0" applyFont="0" applyAlignment="0">
      <protection locked="0"/>
    </xf>
    <xf numFmtId="184" fontId="43" fillId="0" borderId="0" applyFont="0" applyFill="0" applyBorder="0" applyAlignment="0" applyProtection="0"/>
    <xf numFmtId="185" fontId="44" fillId="0" borderId="0" applyFont="0" applyFill="0" applyBorder="0" applyAlignment="0" applyProtection="0"/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45" fillId="0" borderId="13" applyNumberFormat="0" applyFill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46" fillId="0" borderId="9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7" fillId="24" borderId="0" applyNumberFormat="0" applyBorder="0" applyAlignment="0" applyProtection="0"/>
    <xf numFmtId="37" fontId="48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5" fillId="25" borderId="14" applyNumberFormat="0" applyFont="0" applyAlignment="0" applyProtection="0"/>
    <xf numFmtId="191" fontId="1" fillId="22" borderId="0">
      <alignment/>
      <protection/>
    </xf>
    <xf numFmtId="192" fontId="4" fillId="0" borderId="0" applyFont="0" applyFill="0" applyBorder="0" applyAlignment="0" applyProtection="0"/>
    <xf numFmtId="0" fontId="1" fillId="0" borderId="0">
      <alignment/>
      <protection/>
    </xf>
    <xf numFmtId="0" fontId="50" fillId="20" borderId="15" applyNumberFormat="0" applyAlignment="0" applyProtection="0"/>
    <xf numFmtId="0" fontId="51" fillId="22" borderId="0">
      <alignment/>
      <protection/>
    </xf>
    <xf numFmtId="193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6" fillId="0" borderId="0">
      <alignment/>
      <protection/>
    </xf>
    <xf numFmtId="197" fontId="6" fillId="0" borderId="0">
      <alignment/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4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49" fillId="0" borderId="0" applyNumberFormat="0">
      <alignment horizontal="left"/>
      <protection/>
    </xf>
    <xf numFmtId="3" fontId="4" fillId="0" borderId="0" applyFont="0" applyFill="0" applyBorder="0" applyAlignment="0">
      <protection/>
    </xf>
    <xf numFmtId="0" fontId="1" fillId="2" borderId="15" applyNumberFormat="0" applyProtection="0">
      <alignment horizontal="left" vertical="center" indent="1"/>
    </xf>
    <xf numFmtId="0" fontId="23" fillId="26" borderId="15" applyNumberFormat="0" applyProtection="0">
      <alignment horizontal="left" vertical="center" indent="1"/>
    </xf>
    <xf numFmtId="0" fontId="23" fillId="27" borderId="15" applyNumberFormat="0" applyProtection="0">
      <alignment horizontal="left" vertical="center" indent="1"/>
    </xf>
    <xf numFmtId="0" fontId="1" fillId="20" borderId="15" applyNumberFormat="0" applyProtection="0">
      <alignment horizontal="left" vertical="center" indent="1"/>
    </xf>
    <xf numFmtId="0" fontId="1" fillId="2" borderId="15" applyNumberFormat="0" applyProtection="0">
      <alignment horizontal="left" vertical="center" indent="1"/>
    </xf>
    <xf numFmtId="0" fontId="23" fillId="26" borderId="15" applyNumberFormat="0" applyProtection="0">
      <alignment horizontal="right" vertical="center"/>
    </xf>
    <xf numFmtId="0" fontId="1" fillId="2" borderId="15" applyNumberFormat="0" applyProtection="0">
      <alignment horizontal="left" vertical="center" indent="1"/>
    </xf>
    <xf numFmtId="198" fontId="52" fillId="0" borderId="6">
      <alignment horizontal="left" vertical="center"/>
      <protection locked="0"/>
    </xf>
    <xf numFmtId="3" fontId="1" fillId="0" borderId="0">
      <alignment/>
      <protection/>
    </xf>
    <xf numFmtId="49" fontId="23" fillId="0" borderId="0" applyFill="0" applyBorder="0" applyAlignment="0">
      <protection/>
    </xf>
    <xf numFmtId="199" fontId="24" fillId="0" borderId="0" applyFill="0" applyBorder="0" applyAlignment="0">
      <protection/>
    </xf>
    <xf numFmtId="200" fontId="24" fillId="0" borderId="0" applyFill="0" applyBorder="0" applyAlignment="0">
      <protection/>
    </xf>
    <xf numFmtId="0" fontId="53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201" fontId="1" fillId="0" borderId="0" applyFont="0" applyFill="0" applyBorder="0" applyAlignment="0" applyProtection="0"/>
    <xf numFmtId="0" fontId="56" fillId="0" borderId="0">
      <alignment/>
      <protection/>
    </xf>
    <xf numFmtId="0" fontId="36" fillId="0" borderId="0" applyAlignment="0">
      <protection/>
    </xf>
    <xf numFmtId="0" fontId="57" fillId="0" borderId="0">
      <alignment/>
      <protection/>
    </xf>
    <xf numFmtId="0" fontId="1" fillId="0" borderId="0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02" fontId="4" fillId="0" borderId="17">
      <alignment/>
      <protection locked="0"/>
    </xf>
    <xf numFmtId="0" fontId="59" fillId="0" borderId="0" applyNumberFormat="0" applyFill="0" applyBorder="0">
      <alignment/>
      <protection locked="0"/>
    </xf>
    <xf numFmtId="0" fontId="60" fillId="20" borderId="3">
      <alignment/>
      <protection/>
    </xf>
    <xf numFmtId="14" fontId="4" fillId="0" borderId="0">
      <alignment horizontal="right"/>
      <protection/>
    </xf>
    <xf numFmtId="44" fontId="4" fillId="0" borderId="0" applyFont="0" applyFill="0" applyBorder="0" applyAlignment="0" applyProtection="0"/>
    <xf numFmtId="202" fontId="61" fillId="6" borderId="17">
      <alignment/>
      <protection/>
    </xf>
    <xf numFmtId="0" fontId="1" fillId="0" borderId="6">
      <alignment horizontal="right"/>
      <protection/>
    </xf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28" fillId="0" borderId="0" applyNumberFormat="0" applyFont="0" applyFill="0" applyBorder="0" applyProtection="0">
      <alignment/>
    </xf>
    <xf numFmtId="0" fontId="28" fillId="0" borderId="0" applyNumberFormat="0" applyFont="0" applyFill="0" applyBorder="0" applyProtection="0">
      <alignment/>
    </xf>
    <xf numFmtId="0" fontId="28" fillId="0" borderId="0" applyNumberFormat="0" applyFont="0" applyFill="0" applyBorder="0" applyProtection="0">
      <alignment/>
    </xf>
    <xf numFmtId="0" fontId="4" fillId="0" borderId="0">
      <alignment vertical="justify"/>
      <protection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6">
      <alignment/>
      <protection/>
    </xf>
    <xf numFmtId="44" fontId="17" fillId="0" borderId="0">
      <alignment/>
      <protection locked="0"/>
    </xf>
  </cellStyleXfs>
  <cellXfs count="365">
    <xf numFmtId="0" fontId="0" fillId="0" borderId="0" xfId="0"/>
    <xf numFmtId="165" fontId="3" fillId="28" borderId="6" xfId="21" applyNumberFormat="1" applyFont="1" applyFill="1" applyBorder="1" applyAlignment="1">
      <alignment horizontal="center" vertical="center"/>
    </xf>
    <xf numFmtId="165" fontId="2" fillId="28" borderId="6" xfId="21" applyNumberFormat="1" applyFont="1" applyFill="1" applyBorder="1" applyAlignment="1">
      <alignment horizontal="center" vertical="center"/>
    </xf>
    <xf numFmtId="3" fontId="2" fillId="28" borderId="6" xfId="27" applyNumberFormat="1" applyFont="1" applyFill="1" applyBorder="1" applyAlignment="1">
      <alignment horizontal="center" vertical="center" wrapText="1"/>
      <protection/>
    </xf>
    <xf numFmtId="3" fontId="3" fillId="28" borderId="18" xfId="22" applyNumberFormat="1" applyFont="1" applyFill="1" applyBorder="1" applyAlignment="1">
      <alignment horizontal="center" vertical="center"/>
      <protection/>
    </xf>
    <xf numFmtId="3" fontId="3" fillId="28" borderId="19" xfId="22" applyNumberFormat="1" applyFont="1" applyFill="1" applyBorder="1" applyAlignment="1">
      <alignment horizontal="center" vertical="center"/>
      <protection/>
    </xf>
    <xf numFmtId="3" fontId="3" fillId="28" borderId="6" xfId="21" applyNumberFormat="1" applyFont="1" applyFill="1" applyBorder="1" applyAlignment="1">
      <alignment horizontal="center" vertical="center" wrapText="1"/>
    </xf>
    <xf numFmtId="3" fontId="3" fillId="28" borderId="6" xfId="21" applyNumberFormat="1" applyFont="1" applyFill="1" applyBorder="1" applyAlignment="1" applyProtection="1">
      <alignment horizontal="center" vertical="center" wrapText="1"/>
      <protection/>
    </xf>
    <xf numFmtId="3" fontId="2" fillId="28" borderId="6" xfId="21" applyNumberFormat="1" applyFont="1" applyFill="1" applyBorder="1" applyAlignment="1" applyProtection="1">
      <alignment horizontal="center" vertical="center" wrapText="1"/>
      <protection/>
    </xf>
    <xf numFmtId="165" fontId="2" fillId="28" borderId="20" xfId="21" applyNumberFormat="1" applyFont="1" applyFill="1" applyBorder="1" applyAlignment="1">
      <alignment horizontal="center" vertical="center" wrapText="1"/>
    </xf>
    <xf numFmtId="165" fontId="3" fillId="28" borderId="6" xfId="21" applyNumberFormat="1" applyFont="1" applyFill="1" applyBorder="1" applyAlignment="1">
      <alignment horizontal="center" vertical="center" wrapText="1"/>
    </xf>
    <xf numFmtId="165" fontId="63" fillId="28" borderId="6" xfId="20" applyNumberFormat="1" applyFont="1" applyFill="1" applyBorder="1" applyAlignment="1">
      <alignment vertical="center" wrapText="1"/>
    </xf>
    <xf numFmtId="3" fontId="68" fillId="28" borderId="6" xfId="21" applyNumberFormat="1" applyFont="1" applyFill="1" applyBorder="1" applyAlignment="1" applyProtection="1">
      <alignment horizontal="center" vertical="center" wrapText="1"/>
      <protection/>
    </xf>
    <xf numFmtId="3" fontId="68" fillId="28" borderId="20" xfId="21" applyNumberFormat="1" applyFont="1" applyFill="1" applyBorder="1" applyAlignment="1" applyProtection="1">
      <alignment horizontal="center" vertical="center" wrapText="1"/>
      <protection/>
    </xf>
    <xf numFmtId="3" fontId="69" fillId="28" borderId="6" xfId="0" applyNumberFormat="1" applyFont="1" applyFill="1" applyBorder="1" applyAlignment="1">
      <alignment vertical="center" wrapText="1"/>
    </xf>
    <xf numFmtId="3" fontId="70" fillId="28" borderId="6" xfId="21" applyNumberFormat="1" applyFont="1" applyFill="1" applyBorder="1" applyAlignment="1" applyProtection="1">
      <alignment horizontal="center" vertical="center" wrapText="1"/>
      <protection/>
    </xf>
    <xf numFmtId="3" fontId="3" fillId="28" borderId="20" xfId="21" applyNumberFormat="1" applyFont="1" applyFill="1" applyBorder="1" applyAlignment="1" applyProtection="1">
      <alignment horizontal="center" vertical="center" wrapText="1"/>
      <protection/>
    </xf>
    <xf numFmtId="3" fontId="3" fillId="28" borderId="18" xfId="21" applyNumberFormat="1" applyFont="1" applyFill="1" applyBorder="1" applyAlignment="1" applyProtection="1">
      <alignment horizontal="center" vertical="center" wrapText="1"/>
      <protection/>
    </xf>
    <xf numFmtId="3" fontId="2" fillId="28" borderId="18" xfId="21" applyNumberFormat="1" applyFont="1" applyFill="1" applyBorder="1" applyAlignment="1" applyProtection="1">
      <alignment horizontal="center" vertical="center" wrapText="1"/>
      <protection/>
    </xf>
    <xf numFmtId="3" fontId="3" fillId="28" borderId="21" xfId="21" applyNumberFormat="1" applyFont="1" applyFill="1" applyBorder="1" applyAlignment="1" applyProtection="1">
      <alignment horizontal="center" vertical="center" wrapText="1"/>
      <protection/>
    </xf>
    <xf numFmtId="3" fontId="3" fillId="28" borderId="0" xfId="22" applyNumberFormat="1" applyFont="1" applyFill="1" applyBorder="1" applyAlignment="1">
      <alignment horizontal="left" vertical="center" wrapText="1"/>
      <protection/>
    </xf>
    <xf numFmtId="165" fontId="3" fillId="28" borderId="0" xfId="21" applyNumberFormat="1" applyFont="1" applyFill="1" applyAlignment="1">
      <alignment horizontal="center" vertical="center"/>
    </xf>
    <xf numFmtId="165" fontId="2" fillId="28" borderId="0" xfId="21" applyNumberFormat="1" applyFont="1" applyFill="1" applyAlignment="1">
      <alignment horizontal="center" vertical="center"/>
    </xf>
    <xf numFmtId="165" fontId="3" fillId="28" borderId="0" xfId="21" applyNumberFormat="1" applyFont="1" applyFill="1" applyAlignment="1">
      <alignment horizontal="right"/>
    </xf>
    <xf numFmtId="3" fontId="3" fillId="28" borderId="0" xfId="22" applyNumberFormat="1" applyFont="1" applyFill="1" applyBorder="1" applyAlignment="1">
      <alignment horizontal="center" vertical="center"/>
      <protection/>
    </xf>
    <xf numFmtId="0" fontId="67" fillId="28" borderId="6" xfId="24" applyFont="1" applyFill="1" applyBorder="1" applyAlignment="1">
      <alignment horizontal="center" wrapText="1"/>
      <protection/>
    </xf>
    <xf numFmtId="0" fontId="3" fillId="28" borderId="6" xfId="24" applyFont="1" applyFill="1" applyBorder="1" applyAlignment="1">
      <alignment horizontal="center" wrapText="1"/>
      <protection/>
    </xf>
    <xf numFmtId="3" fontId="3" fillId="28" borderId="6" xfId="22" applyNumberFormat="1" applyFont="1" applyFill="1" applyBorder="1" applyAlignment="1">
      <alignment horizontal="left" vertical="center" wrapText="1"/>
      <protection/>
    </xf>
    <xf numFmtId="165" fontId="3" fillId="28" borderId="6" xfId="21" applyNumberFormat="1" applyFont="1" applyFill="1" applyBorder="1" applyAlignment="1">
      <alignment horizontal="right"/>
    </xf>
    <xf numFmtId="165" fontId="3" fillId="28" borderId="22" xfId="21" applyNumberFormat="1" applyFont="1" applyFill="1" applyBorder="1" applyAlignment="1">
      <alignment horizontal="right"/>
    </xf>
    <xf numFmtId="1" fontId="0" fillId="28" borderId="6" xfId="0" applyNumberFormat="1" applyFont="1" applyFill="1" applyBorder="1" applyAlignment="1">
      <alignment horizontal="center" vertical="center" wrapText="1"/>
    </xf>
    <xf numFmtId="3" fontId="3" fillId="28" borderId="6" xfId="22" applyNumberFormat="1" applyFont="1" applyFill="1" applyBorder="1" applyAlignment="1">
      <alignment horizontal="center" vertical="center"/>
      <protection/>
    </xf>
    <xf numFmtId="165" fontId="3" fillId="28" borderId="23" xfId="21" applyNumberFormat="1" applyFont="1" applyFill="1" applyBorder="1" applyAlignment="1">
      <alignment horizontal="center" vertical="center"/>
    </xf>
    <xf numFmtId="165" fontId="2" fillId="28" borderId="23" xfId="21" applyNumberFormat="1" applyFont="1" applyFill="1" applyBorder="1" applyAlignment="1">
      <alignment horizontal="center" vertical="center"/>
    </xf>
    <xf numFmtId="0" fontId="63" fillId="28" borderId="6" xfId="0" applyFont="1" applyFill="1" applyBorder="1" applyAlignment="1">
      <alignment horizontal="center" vertical="center" wrapText="1"/>
    </xf>
    <xf numFmtId="3" fontId="63" fillId="28" borderId="6" xfId="0" applyNumberFormat="1" applyFont="1" applyFill="1" applyBorder="1" applyAlignment="1">
      <alignment horizontal="center" vertical="center" wrapText="1"/>
    </xf>
    <xf numFmtId="165" fontId="64" fillId="28" borderId="6" xfId="20" applyNumberFormat="1" applyFont="1" applyFill="1" applyBorder="1" applyAlignment="1">
      <alignment vertical="center" wrapText="1"/>
    </xf>
    <xf numFmtId="0" fontId="65" fillId="28" borderId="6" xfId="0" applyFont="1" applyFill="1" applyBorder="1" applyAlignment="1">
      <alignment horizontal="center" vertical="center" wrapText="1"/>
    </xf>
    <xf numFmtId="165" fontId="69" fillId="28" borderId="6" xfId="20" applyNumberFormat="1" applyFont="1" applyFill="1" applyBorder="1" applyAlignment="1">
      <alignment horizontal="center" vertical="center" wrapText="1"/>
    </xf>
    <xf numFmtId="3" fontId="69" fillId="28" borderId="6" xfId="0" applyNumberFormat="1" applyFont="1" applyFill="1" applyBorder="1" applyAlignment="1">
      <alignment horizontal="center" vertical="center" wrapText="1"/>
    </xf>
    <xf numFmtId="3" fontId="3" fillId="28" borderId="22" xfId="21" applyNumberFormat="1" applyFont="1" applyFill="1" applyBorder="1" applyAlignment="1" applyProtection="1">
      <alignment horizontal="center" vertical="center" wrapText="1"/>
      <protection/>
    </xf>
    <xf numFmtId="3" fontId="2" fillId="28" borderId="22" xfId="21" applyNumberFormat="1" applyFont="1" applyFill="1" applyBorder="1" applyAlignment="1" applyProtection="1">
      <alignment horizontal="center" vertical="center" wrapText="1"/>
      <protection/>
    </xf>
    <xf numFmtId="3" fontId="2" fillId="28" borderId="20" xfId="21" applyNumberFormat="1" applyFont="1" applyFill="1" applyBorder="1" applyAlignment="1" applyProtection="1">
      <alignment horizontal="center" vertical="center" wrapText="1"/>
      <protection/>
    </xf>
    <xf numFmtId="3" fontId="2" fillId="28" borderId="9" xfId="22" applyNumberFormat="1" applyFont="1" applyFill="1" applyBorder="1" applyAlignment="1">
      <alignment horizontal="center" vertical="center" wrapText="1"/>
      <protection/>
    </xf>
    <xf numFmtId="3" fontId="2" fillId="28" borderId="24" xfId="22" applyNumberFormat="1" applyFont="1" applyFill="1" applyBorder="1" applyAlignment="1">
      <alignment horizontal="center" vertical="center" wrapText="1"/>
      <protection/>
    </xf>
    <xf numFmtId="165" fontId="3" fillId="28" borderId="0" xfId="21" applyNumberFormat="1" applyFont="1" applyFill="1" applyAlignment="1">
      <alignment horizontal="right" wrapText="1"/>
    </xf>
    <xf numFmtId="3" fontId="2" fillId="28" borderId="25" xfId="21" applyNumberFormat="1" applyFont="1" applyFill="1" applyBorder="1" applyAlignment="1">
      <alignment horizontal="center" vertical="center"/>
    </xf>
    <xf numFmtId="3" fontId="2" fillId="28" borderId="26" xfId="21" applyNumberFormat="1" applyFont="1" applyFill="1" applyBorder="1" applyAlignment="1">
      <alignment horizontal="center" vertical="center" wrapText="1"/>
    </xf>
    <xf numFmtId="3" fontId="2" fillId="28" borderId="27" xfId="21" applyNumberFormat="1" applyFont="1" applyFill="1" applyBorder="1" applyAlignment="1">
      <alignment horizontal="center" vertical="center" wrapText="1"/>
    </xf>
    <xf numFmtId="3" fontId="2" fillId="28" borderId="28" xfId="21" applyNumberFormat="1" applyFont="1" applyFill="1" applyBorder="1" applyAlignment="1">
      <alignment horizontal="center" vertical="center" wrapText="1"/>
    </xf>
    <xf numFmtId="165" fontId="3" fillId="28" borderId="22" xfId="21" applyNumberFormat="1" applyFont="1" applyFill="1" applyBorder="1" applyAlignment="1">
      <alignment horizontal="center"/>
    </xf>
    <xf numFmtId="165" fontId="3" fillId="28" borderId="22" xfId="21" applyNumberFormat="1" applyFont="1" applyFill="1" applyBorder="1" applyAlignment="1">
      <alignment horizontal="right" wrapText="1"/>
    </xf>
    <xf numFmtId="3" fontId="2" fillId="28" borderId="29" xfId="22" applyNumberFormat="1" applyFont="1" applyFill="1" applyBorder="1" applyAlignment="1">
      <alignment horizontal="center" vertical="center" wrapText="1"/>
      <protection/>
    </xf>
    <xf numFmtId="3" fontId="2" fillId="28" borderId="25" xfId="22" applyNumberFormat="1" applyFont="1" applyFill="1" applyBorder="1" applyAlignment="1">
      <alignment horizontal="center" vertical="center" wrapText="1"/>
      <protection/>
    </xf>
    <xf numFmtId="3" fontId="2" fillId="28" borderId="22" xfId="22" applyNumberFormat="1" applyFont="1" applyFill="1" applyBorder="1" applyAlignment="1">
      <alignment horizontal="center" vertical="center" wrapText="1"/>
      <protection/>
    </xf>
    <xf numFmtId="165" fontId="3" fillId="28" borderId="28" xfId="21" applyNumberFormat="1" applyFont="1" applyFill="1" applyBorder="1" applyAlignment="1">
      <alignment horizontal="right" wrapText="1"/>
    </xf>
    <xf numFmtId="165" fontId="3" fillId="28" borderId="26" xfId="21" applyNumberFormat="1" applyFont="1" applyFill="1" applyBorder="1" applyAlignment="1">
      <alignment horizontal="right" wrapText="1"/>
    </xf>
    <xf numFmtId="165" fontId="3" fillId="28" borderId="30" xfId="21" applyNumberFormat="1" applyFont="1" applyFill="1" applyBorder="1" applyAlignment="1">
      <alignment horizontal="right" wrapText="1"/>
    </xf>
    <xf numFmtId="3" fontId="2" fillId="28" borderId="31" xfId="21" applyNumberFormat="1" applyFont="1" applyFill="1" applyBorder="1" applyAlignment="1" applyProtection="1">
      <alignment horizontal="center" vertical="center" wrapText="1"/>
      <protection/>
    </xf>
    <xf numFmtId="3" fontId="2" fillId="28" borderId="32" xfId="21" applyNumberFormat="1" applyFont="1" applyFill="1" applyBorder="1" applyAlignment="1" applyProtection="1">
      <alignment horizontal="center" vertical="center" wrapText="1"/>
      <protection/>
    </xf>
    <xf numFmtId="3" fontId="2" fillId="28" borderId="6" xfId="22" applyNumberFormat="1" applyFont="1" applyFill="1" applyBorder="1" applyAlignment="1">
      <alignment horizontal="center" vertical="center" wrapText="1"/>
      <protection/>
    </xf>
    <xf numFmtId="3" fontId="2" fillId="28" borderId="20" xfId="22" applyNumberFormat="1" applyFont="1" applyFill="1" applyBorder="1" applyAlignment="1">
      <alignment horizontal="center" vertical="center"/>
      <protection/>
    </xf>
    <xf numFmtId="3" fontId="2" fillId="28" borderId="33" xfId="22" applyNumberFormat="1" applyFont="1" applyFill="1" applyBorder="1" applyAlignment="1">
      <alignment horizontal="center" vertical="center"/>
      <protection/>
    </xf>
    <xf numFmtId="165" fontId="2" fillId="28" borderId="19" xfId="21" applyNumberFormat="1" applyFont="1" applyFill="1" applyBorder="1" applyAlignment="1">
      <alignment horizontal="right"/>
    </xf>
    <xf numFmtId="165" fontId="2" fillId="28" borderId="23" xfId="21" applyNumberFormat="1" applyFont="1" applyFill="1" applyBorder="1" applyAlignment="1">
      <alignment horizontal="right" wrapText="1"/>
    </xf>
    <xf numFmtId="165" fontId="2" fillId="28" borderId="32" xfId="21" applyNumberFormat="1" applyFont="1" applyFill="1" applyBorder="1" applyAlignment="1">
      <alignment horizontal="right" wrapText="1"/>
    </xf>
    <xf numFmtId="165" fontId="2" fillId="28" borderId="0" xfId="21" applyNumberFormat="1" applyFont="1" applyFill="1" applyAlignment="1">
      <alignment horizontal="right" wrapText="1"/>
    </xf>
    <xf numFmtId="0" fontId="2" fillId="28" borderId="20" xfId="23" applyFont="1" applyFill="1" applyBorder="1" applyAlignment="1" applyProtection="1">
      <alignment horizontal="center" vertical="center" wrapText="1"/>
      <protection/>
    </xf>
    <xf numFmtId="0" fontId="2" fillId="28" borderId="33" xfId="23" applyFont="1" applyFill="1" applyBorder="1" applyAlignment="1" applyProtection="1">
      <alignment horizontal="center" vertical="center" wrapText="1"/>
      <protection/>
    </xf>
    <xf numFmtId="0" fontId="2" fillId="28" borderId="6" xfId="23" applyFont="1" applyFill="1" applyBorder="1" applyAlignment="1" applyProtection="1">
      <alignment horizontal="center" vertical="center" wrapText="1"/>
      <protection/>
    </xf>
    <xf numFmtId="165" fontId="2" fillId="28" borderId="19" xfId="21" applyNumberFormat="1" applyFont="1" applyFill="1" applyBorder="1" applyAlignment="1">
      <alignment horizontal="right" wrapText="1"/>
    </xf>
    <xf numFmtId="165" fontId="2" fillId="28" borderId="31" xfId="21" applyNumberFormat="1" applyFont="1" applyFill="1" applyBorder="1" applyAlignment="1">
      <alignment horizontal="center" vertical="center" wrapText="1"/>
    </xf>
    <xf numFmtId="165" fontId="2" fillId="28" borderId="32" xfId="21" applyNumberFormat="1" applyFont="1" applyFill="1" applyBorder="1" applyAlignment="1">
      <alignment horizontal="center" vertical="center" wrapText="1"/>
    </xf>
    <xf numFmtId="3" fontId="2" fillId="28" borderId="20" xfId="22" applyNumberFormat="1" applyFont="1" applyFill="1" applyBorder="1" applyAlignment="1">
      <alignment horizontal="center" vertical="center" wrapText="1"/>
      <protection/>
    </xf>
    <xf numFmtId="3" fontId="3" fillId="28" borderId="33" xfId="22" applyNumberFormat="1" applyFont="1" applyFill="1" applyBorder="1" applyAlignment="1">
      <alignment horizontal="center" vertical="center"/>
      <protection/>
    </xf>
    <xf numFmtId="3" fontId="3" fillId="28" borderId="20" xfId="22" applyNumberFormat="1" applyFont="1" applyFill="1" applyBorder="1" applyAlignment="1">
      <alignment horizontal="center" vertical="center"/>
      <protection/>
    </xf>
    <xf numFmtId="0" fontId="3" fillId="28" borderId="33" xfId="23" applyFont="1" applyFill="1" applyBorder="1" applyAlignment="1" applyProtection="1">
      <alignment horizontal="center" vertical="center" wrapText="1"/>
      <protection/>
    </xf>
    <xf numFmtId="0" fontId="3" fillId="28" borderId="20" xfId="23" applyFont="1" applyFill="1" applyBorder="1" applyAlignment="1" applyProtection="1">
      <alignment horizontal="center" vertical="center" wrapText="1"/>
      <protection/>
    </xf>
    <xf numFmtId="165" fontId="3" fillId="28" borderId="0" xfId="21" applyNumberFormat="1" applyFont="1" applyFill="1" applyBorder="1" applyAlignment="1">
      <alignment horizontal="right"/>
    </xf>
    <xf numFmtId="3" fontId="3" fillId="28" borderId="6" xfId="24" applyNumberFormat="1" applyFont="1" applyFill="1" applyBorder="1" applyAlignment="1">
      <alignment horizontal="center" vertical="center" wrapText="1"/>
      <protection/>
    </xf>
    <xf numFmtId="3" fontId="3" fillId="28" borderId="20" xfId="22" applyNumberFormat="1" applyFont="1" applyFill="1" applyBorder="1" applyAlignment="1">
      <alignment horizontal="center" vertical="center" wrapText="1"/>
      <protection/>
    </xf>
    <xf numFmtId="165" fontId="3" fillId="28" borderId="32" xfId="21" applyNumberFormat="1" applyFont="1" applyFill="1" applyBorder="1" applyAlignment="1">
      <alignment horizontal="center" vertical="center"/>
    </xf>
    <xf numFmtId="49" fontId="2" fillId="28" borderId="33" xfId="23" applyNumberFormat="1" applyFont="1" applyFill="1" applyBorder="1" applyAlignment="1" applyProtection="1">
      <alignment horizontal="center" vertical="center" wrapText="1"/>
      <protection/>
    </xf>
    <xf numFmtId="3" fontId="2" fillId="28" borderId="33" xfId="21" applyNumberFormat="1" applyFont="1" applyFill="1" applyBorder="1" applyAlignment="1">
      <alignment horizontal="center" vertical="center"/>
    </xf>
    <xf numFmtId="165" fontId="2" fillId="28" borderId="19" xfId="21" applyNumberFormat="1" applyFont="1" applyFill="1" applyBorder="1" applyAlignment="1">
      <alignment horizontal="center" vertical="center"/>
    </xf>
    <xf numFmtId="165" fontId="2" fillId="28" borderId="32" xfId="21" applyNumberFormat="1" applyFont="1" applyFill="1" applyBorder="1" applyAlignment="1">
      <alignment horizontal="center" vertical="center"/>
    </xf>
    <xf numFmtId="3" fontId="3" fillId="28" borderId="33" xfId="21" applyNumberFormat="1" applyFont="1" applyFill="1" applyBorder="1" applyAlignment="1">
      <alignment horizontal="center" vertical="center"/>
    </xf>
    <xf numFmtId="0" fontId="3" fillId="28" borderId="19" xfId="24" applyFont="1" applyFill="1" applyBorder="1" applyAlignment="1">
      <alignment horizontal="center" vertical="center" wrapText="1"/>
      <protection/>
    </xf>
    <xf numFmtId="3" fontId="3" fillId="28" borderId="6" xfId="27" applyNumberFormat="1" applyFont="1" applyFill="1" applyBorder="1" applyAlignment="1">
      <alignment horizontal="center" vertical="center" wrapText="1"/>
      <protection/>
    </xf>
    <xf numFmtId="0" fontId="3" fillId="28" borderId="33" xfId="24" applyFont="1" applyFill="1" applyBorder="1" applyAlignment="1">
      <alignment horizontal="center" vertical="center" wrapText="1"/>
      <protection/>
    </xf>
    <xf numFmtId="165" fontId="3" fillId="28" borderId="19" xfId="21" applyNumberFormat="1" applyFont="1" applyFill="1" applyBorder="1" applyAlignment="1">
      <alignment horizontal="right"/>
    </xf>
    <xf numFmtId="165" fontId="3" fillId="28" borderId="32" xfId="21" applyNumberFormat="1" applyFont="1" applyFill="1" applyBorder="1" applyAlignment="1">
      <alignment horizontal="left" vertical="center" wrapText="1"/>
    </xf>
    <xf numFmtId="165" fontId="3" fillId="28" borderId="19" xfId="26" applyNumberFormat="1" applyFont="1" applyFill="1" applyBorder="1" applyAlignment="1" applyProtection="1">
      <alignment horizontal="center" vertical="center" wrapText="1"/>
      <protection/>
    </xf>
    <xf numFmtId="165" fontId="3" fillId="28" borderId="33" xfId="26" applyNumberFormat="1" applyFont="1" applyFill="1" applyBorder="1" applyAlignment="1" applyProtection="1">
      <alignment horizontal="center" vertical="center" wrapText="1"/>
      <protection/>
    </xf>
    <xf numFmtId="49" fontId="3" fillId="28" borderId="32" xfId="21" applyNumberFormat="1" applyFont="1" applyFill="1" applyBorder="1" applyAlignment="1">
      <alignment horizontal="left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3" xfId="0" applyFont="1" applyFill="1" applyBorder="1" applyAlignment="1">
      <alignment horizontal="center" vertical="center" wrapText="1"/>
    </xf>
    <xf numFmtId="12" fontId="3" fillId="28" borderId="32" xfId="21" applyNumberFormat="1" applyFont="1" applyFill="1" applyBorder="1" applyAlignment="1">
      <alignment horizontal="left" vertical="center" wrapText="1"/>
    </xf>
    <xf numFmtId="0" fontId="3" fillId="28" borderId="19" xfId="23" applyFont="1" applyFill="1" applyBorder="1" applyAlignment="1" applyProtection="1">
      <alignment horizontal="center" vertical="center" wrapText="1"/>
      <protection/>
    </xf>
    <xf numFmtId="3" fontId="2" fillId="28" borderId="33" xfId="21" applyNumberFormat="1" applyFont="1" applyFill="1" applyBorder="1" applyAlignment="1" quotePrefix="1">
      <alignment horizontal="center" vertical="center"/>
    </xf>
    <xf numFmtId="165" fontId="2" fillId="28" borderId="0" xfId="21" applyNumberFormat="1" applyFont="1" applyFill="1" applyAlignment="1">
      <alignment horizontal="right"/>
    </xf>
    <xf numFmtId="165" fontId="2" fillId="28" borderId="34" xfId="21" applyNumberFormat="1" applyFont="1" applyFill="1" applyBorder="1" applyAlignment="1">
      <alignment horizontal="center" vertical="center"/>
    </xf>
    <xf numFmtId="165" fontId="7" fillId="28" borderId="6" xfId="20" applyNumberFormat="1" applyFont="1" applyFill="1" applyBorder="1" applyAlignment="1">
      <alignment horizontal="center" vertical="center" wrapText="1"/>
    </xf>
    <xf numFmtId="49" fontId="3" fillId="28" borderId="33" xfId="23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vertical="center"/>
    </xf>
    <xf numFmtId="165" fontId="3" fillId="28" borderId="32" xfId="21" applyNumberFormat="1" applyFont="1" applyFill="1" applyBorder="1" applyAlignment="1">
      <alignment horizontal="left" vertical="center"/>
    </xf>
    <xf numFmtId="3" fontId="3" fillId="28" borderId="6" xfId="28" applyNumberFormat="1" applyFont="1" applyFill="1" applyBorder="1" applyAlignment="1">
      <alignment horizontal="center" vertical="center" wrapText="1"/>
      <protection/>
    </xf>
    <xf numFmtId="3" fontId="3" fillId="28" borderId="19" xfId="22" applyNumberFormat="1" applyFont="1" applyFill="1" applyBorder="1" applyAlignment="1">
      <alignment horizontal="center" vertical="center" wrapText="1"/>
      <protection/>
    </xf>
    <xf numFmtId="3" fontId="3" fillId="28" borderId="33" xfId="22" applyNumberFormat="1" applyFont="1" applyFill="1" applyBorder="1" applyAlignment="1">
      <alignment horizontal="center" vertical="center" wrapText="1"/>
      <protection/>
    </xf>
    <xf numFmtId="3" fontId="2" fillId="28" borderId="19" xfId="24" applyNumberFormat="1" applyFont="1" applyFill="1" applyBorder="1" applyAlignment="1">
      <alignment horizontal="center" vertical="center" wrapText="1"/>
      <protection/>
    </xf>
    <xf numFmtId="3" fontId="2" fillId="28" borderId="33" xfId="24" applyNumberFormat="1" applyFont="1" applyFill="1" applyBorder="1" applyAlignment="1">
      <alignment horizontal="center" vertical="center" wrapText="1"/>
      <protection/>
    </xf>
    <xf numFmtId="3" fontId="3" fillId="28" borderId="33" xfId="21" applyNumberFormat="1" applyFont="1" applyFill="1" applyBorder="1" applyAlignment="1">
      <alignment vertical="center"/>
    </xf>
    <xf numFmtId="0" fontId="3" fillId="28" borderId="33" xfId="29" applyFont="1" applyFill="1" applyBorder="1" applyAlignment="1">
      <alignment horizontal="center" vertical="center" wrapText="1"/>
      <protection/>
    </xf>
    <xf numFmtId="3" fontId="8" fillId="28" borderId="33" xfId="21" applyNumberFormat="1" applyFont="1" applyFill="1" applyBorder="1" applyAlignment="1">
      <alignment horizontal="center" vertical="center"/>
    </xf>
    <xf numFmtId="165" fontId="8" fillId="28" borderId="6" xfId="21" applyNumberFormat="1" applyFont="1" applyFill="1" applyBorder="1" applyAlignment="1">
      <alignment horizontal="center" vertical="center" wrapText="1"/>
    </xf>
    <xf numFmtId="165" fontId="8" fillId="28" borderId="33" xfId="26" applyNumberFormat="1" applyFont="1" applyFill="1" applyBorder="1" applyAlignment="1" applyProtection="1">
      <alignment horizontal="center" vertical="center" wrapText="1"/>
      <protection/>
    </xf>
    <xf numFmtId="3" fontId="8" fillId="28" borderId="6" xfId="22" applyNumberFormat="1" applyFont="1" applyFill="1" applyBorder="1" applyAlignment="1">
      <alignment horizontal="center" vertical="center"/>
      <protection/>
    </xf>
    <xf numFmtId="3" fontId="8" fillId="28" borderId="20" xfId="22" applyNumberFormat="1" applyFont="1" applyFill="1" applyBorder="1" applyAlignment="1">
      <alignment horizontal="center" vertical="center"/>
      <protection/>
    </xf>
    <xf numFmtId="165" fontId="8" fillId="28" borderId="19" xfId="21" applyNumberFormat="1" applyFont="1" applyFill="1" applyBorder="1" applyAlignment="1">
      <alignment horizontal="center" vertical="center"/>
    </xf>
    <xf numFmtId="165" fontId="8" fillId="28" borderId="32" xfId="21" applyNumberFormat="1" applyFont="1" applyFill="1" applyBorder="1" applyAlignment="1">
      <alignment horizontal="center" vertical="center"/>
    </xf>
    <xf numFmtId="165" fontId="8" fillId="28" borderId="0" xfId="21" applyNumberFormat="1" applyFont="1" applyFill="1" applyAlignment="1">
      <alignment horizontal="right"/>
    </xf>
    <xf numFmtId="3" fontId="8" fillId="28" borderId="33" xfId="21" applyNumberFormat="1" applyFont="1" applyFill="1" applyBorder="1" applyAlignment="1" applyProtection="1">
      <alignment horizontal="center" vertical="center" wrapText="1"/>
      <protection/>
    </xf>
    <xf numFmtId="0" fontId="2" fillId="28" borderId="19" xfId="0" applyFont="1" applyFill="1" applyBorder="1" applyAlignment="1">
      <alignment horizontal="center" vertical="center" wrapText="1"/>
    </xf>
    <xf numFmtId="204" fontId="2" fillId="28" borderId="6" xfId="0" applyNumberFormat="1" applyFont="1" applyFill="1" applyBorder="1" applyAlignment="1">
      <alignment horizontal="center" vertical="center" wrapText="1"/>
    </xf>
    <xf numFmtId="165" fontId="2" fillId="28" borderId="6" xfId="0" applyNumberFormat="1" applyFont="1" applyFill="1" applyBorder="1" applyAlignment="1">
      <alignment horizontal="center" vertical="center" wrapText="1"/>
    </xf>
    <xf numFmtId="165" fontId="2" fillId="28" borderId="19" xfId="0" applyNumberFormat="1" applyFont="1" applyFill="1" applyBorder="1" applyAlignment="1">
      <alignment horizontal="center" vertical="center"/>
    </xf>
    <xf numFmtId="204" fontId="3" fillId="28" borderId="6" xfId="21" applyNumberFormat="1" applyFont="1" applyFill="1" applyBorder="1" applyAlignment="1">
      <alignment horizontal="center" vertical="center" wrapText="1"/>
    </xf>
    <xf numFmtId="3" fontId="2" fillId="28" borderId="19" xfId="27" applyNumberFormat="1" applyFont="1" applyFill="1" applyBorder="1" applyAlignment="1">
      <alignment horizontal="center" vertical="center" wrapText="1"/>
      <protection/>
    </xf>
    <xf numFmtId="165" fontId="3" fillId="28" borderId="33" xfId="21" applyNumberFormat="1" applyFont="1" applyFill="1" applyBorder="1" applyAlignment="1">
      <alignment horizontal="right"/>
    </xf>
    <xf numFmtId="3" fontId="3" fillId="28" borderId="6" xfId="0" applyNumberFormat="1" applyFont="1" applyFill="1" applyBorder="1" applyAlignment="1">
      <alignment horizontal="center" vertical="center" wrapText="1"/>
    </xf>
    <xf numFmtId="165" fontId="2" fillId="28" borderId="33" xfId="21" applyNumberFormat="1" applyFont="1" applyFill="1" applyBorder="1" applyAlignment="1">
      <alignment horizontal="center" vertical="center"/>
    </xf>
    <xf numFmtId="165" fontId="2" fillId="28" borderId="35" xfId="21" applyNumberFormat="1" applyFont="1" applyFill="1" applyBorder="1" applyAlignment="1">
      <alignment horizontal="center" vertical="center"/>
    </xf>
    <xf numFmtId="0" fontId="3" fillId="28" borderId="36" xfId="0" applyFont="1" applyFill="1" applyBorder="1" applyAlignment="1">
      <alignment horizontal="center" vertical="center" wrapText="1"/>
    </xf>
    <xf numFmtId="165" fontId="3" fillId="28" borderId="37" xfId="21" applyNumberFormat="1" applyFont="1" applyFill="1" applyBorder="1" applyAlignment="1">
      <alignment horizontal="center" vertical="center" wrapText="1"/>
    </xf>
    <xf numFmtId="3" fontId="3" fillId="28" borderId="37" xfId="0" applyNumberFormat="1" applyFont="1" applyFill="1" applyBorder="1" applyAlignment="1">
      <alignment horizontal="center" vertical="center" wrapText="1"/>
    </xf>
    <xf numFmtId="3" fontId="3" fillId="28" borderId="38" xfId="22" applyNumberFormat="1" applyFont="1" applyFill="1" applyBorder="1" applyAlignment="1">
      <alignment horizontal="center" vertical="center" wrapText="1"/>
      <protection/>
    </xf>
    <xf numFmtId="3" fontId="3" fillId="28" borderId="35" xfId="22" applyNumberFormat="1" applyFont="1" applyFill="1" applyBorder="1" applyAlignment="1">
      <alignment horizontal="center" vertical="center"/>
      <protection/>
    </xf>
    <xf numFmtId="3" fontId="3" fillId="28" borderId="38" xfId="22" applyNumberFormat="1" applyFont="1" applyFill="1" applyBorder="1" applyAlignment="1">
      <alignment horizontal="center" vertical="center"/>
      <protection/>
    </xf>
    <xf numFmtId="165" fontId="3" fillId="28" borderId="36" xfId="21" applyNumberFormat="1" applyFont="1" applyFill="1" applyBorder="1" applyAlignment="1">
      <alignment horizontal="center" vertical="center"/>
    </xf>
    <xf numFmtId="165" fontId="3" fillId="28" borderId="34" xfId="21" applyNumberFormat="1" applyFont="1" applyFill="1" applyBorder="1" applyAlignment="1">
      <alignment horizontal="left" vertical="center"/>
    </xf>
    <xf numFmtId="3" fontId="2" fillId="28" borderId="39" xfId="21" applyNumberFormat="1" applyFont="1" applyFill="1" applyBorder="1" applyAlignment="1" applyProtection="1">
      <alignment horizontal="center" vertical="center" wrapText="1"/>
      <protection/>
    </xf>
    <xf numFmtId="3" fontId="3" fillId="28" borderId="40" xfId="22" applyNumberFormat="1" applyFont="1" applyFill="1" applyBorder="1" applyAlignment="1">
      <alignment horizontal="center" vertical="center"/>
      <protection/>
    </xf>
    <xf numFmtId="165" fontId="3" fillId="28" borderId="18" xfId="21" applyNumberFormat="1" applyFont="1" applyFill="1" applyBorder="1" applyAlignment="1">
      <alignment horizontal="center" vertical="center"/>
    </xf>
    <xf numFmtId="3" fontId="3" fillId="28" borderId="21" xfId="22" applyNumberFormat="1" applyFont="1" applyFill="1" applyBorder="1" applyAlignment="1">
      <alignment horizontal="center" vertical="center"/>
      <protection/>
    </xf>
    <xf numFmtId="165" fontId="3" fillId="28" borderId="39" xfId="21" applyNumberFormat="1" applyFont="1" applyFill="1" applyBorder="1" applyAlignment="1">
      <alignment horizontal="left" vertical="center"/>
    </xf>
    <xf numFmtId="0" fontId="3" fillId="28" borderId="6" xfId="0" applyFont="1" applyFill="1" applyBorder="1" applyAlignment="1">
      <alignment horizontal="left" vertical="center" wrapText="1"/>
    </xf>
    <xf numFmtId="3" fontId="3" fillId="28" borderId="22" xfId="22" applyNumberFormat="1" applyFont="1" applyFill="1" applyBorder="1" applyAlignment="1">
      <alignment horizontal="center" vertical="center"/>
      <protection/>
    </xf>
    <xf numFmtId="165" fontId="3" fillId="28" borderId="22" xfId="21" applyNumberFormat="1" applyFont="1" applyFill="1" applyBorder="1" applyAlignment="1">
      <alignment horizontal="center" vertical="center"/>
    </xf>
    <xf numFmtId="165" fontId="3" fillId="28" borderId="22" xfId="21" applyNumberFormat="1" applyFont="1" applyFill="1" applyBorder="1" applyAlignment="1">
      <alignment horizontal="left" vertical="center"/>
    </xf>
    <xf numFmtId="165" fontId="3" fillId="28" borderId="6" xfId="21" applyNumberFormat="1" applyFont="1" applyFill="1" applyBorder="1" applyAlignment="1">
      <alignment horizontal="left" vertical="center"/>
    </xf>
    <xf numFmtId="0" fontId="67" fillId="28" borderId="6" xfId="24" applyFont="1" applyFill="1" applyBorder="1" applyAlignment="1">
      <alignment horizontal="left" wrapText="1"/>
      <protection/>
    </xf>
    <xf numFmtId="165" fontId="67" fillId="28" borderId="6" xfId="21" applyNumberFormat="1" applyFont="1" applyFill="1" applyBorder="1" applyAlignment="1">
      <alignment horizontal="center" wrapText="1"/>
    </xf>
    <xf numFmtId="165" fontId="67" fillId="28" borderId="6" xfId="21" applyNumberFormat="1" applyFont="1" applyFill="1" applyBorder="1" applyAlignment="1">
      <alignment horizontal="right" wrapText="1"/>
    </xf>
    <xf numFmtId="3" fontId="67" fillId="28" borderId="6" xfId="22" applyNumberFormat="1" applyFont="1" applyFill="1" applyBorder="1" applyAlignment="1">
      <alignment horizontal="center" vertical="center" wrapText="1"/>
      <protection/>
    </xf>
    <xf numFmtId="3" fontId="16" fillId="28" borderId="6" xfId="22" applyNumberFormat="1" applyFont="1" applyFill="1" applyBorder="1" applyAlignment="1">
      <alignment horizontal="center" vertical="center" wrapText="1"/>
      <protection/>
    </xf>
    <xf numFmtId="165" fontId="71" fillId="28" borderId="6" xfId="21" applyNumberFormat="1" applyFont="1" applyFill="1" applyBorder="1" applyAlignment="1">
      <alignment horizontal="right" wrapText="1"/>
    </xf>
    <xf numFmtId="165" fontId="3" fillId="28" borderId="0" xfId="21" applyNumberFormat="1" applyFont="1" applyFill="1" applyBorder="1" applyAlignment="1">
      <alignment horizontal="right" wrapText="1"/>
    </xf>
    <xf numFmtId="3" fontId="3" fillId="28" borderId="6" xfId="22" applyNumberFormat="1" applyFont="1" applyFill="1" applyBorder="1" applyAlignment="1">
      <alignment vertical="center" wrapText="1"/>
      <protection/>
    </xf>
    <xf numFmtId="165" fontId="3" fillId="28" borderId="6" xfId="21" applyNumberFormat="1" applyFont="1" applyFill="1" applyBorder="1" applyAlignment="1">
      <alignment horizontal="center"/>
    </xf>
    <xf numFmtId="165" fontId="3" fillId="28" borderId="6" xfId="21" applyNumberFormat="1" applyFont="1" applyFill="1" applyBorder="1" applyAlignment="1">
      <alignment/>
    </xf>
    <xf numFmtId="165" fontId="3" fillId="28" borderId="6" xfId="21" applyNumberFormat="1" applyFont="1" applyFill="1" applyBorder="1" applyAlignment="1">
      <alignment horizontal="left"/>
    </xf>
    <xf numFmtId="165" fontId="2" fillId="28" borderId="22" xfId="21" applyNumberFormat="1" applyFont="1" applyFill="1" applyBorder="1" applyAlignment="1">
      <alignment horizontal="center" vertical="center"/>
    </xf>
    <xf numFmtId="165" fontId="3" fillId="28" borderId="22" xfId="21" applyNumberFormat="1" applyFont="1" applyFill="1" applyBorder="1" applyAlignment="1">
      <alignment horizontal="left"/>
    </xf>
    <xf numFmtId="165" fontId="3" fillId="28" borderId="0" xfId="21" applyNumberFormat="1" applyFont="1" applyFill="1" applyAlignment="1">
      <alignment horizontal="center"/>
    </xf>
    <xf numFmtId="3" fontId="3" fillId="28" borderId="0" xfId="21" applyNumberFormat="1" applyFont="1" applyFill="1" applyBorder="1" applyAlignment="1">
      <alignment horizontal="center" vertical="center" wrapText="1"/>
    </xf>
    <xf numFmtId="3" fontId="19" fillId="28" borderId="37" xfId="0" applyNumberFormat="1" applyFont="1" applyFill="1" applyBorder="1" applyAlignment="1">
      <alignment horizontal="center" vertical="center" wrapText="1"/>
    </xf>
    <xf numFmtId="3" fontId="2" fillId="28" borderId="33" xfId="21" applyNumberFormat="1" applyFont="1" applyFill="1" applyBorder="1" applyAlignment="1" applyProtection="1">
      <alignment horizontal="center" vertical="center" wrapText="1"/>
      <protection/>
    </xf>
    <xf numFmtId="3" fontId="2" fillId="28" borderId="23" xfId="21" applyNumberFormat="1" applyFont="1" applyFill="1" applyBorder="1" applyAlignment="1" applyProtection="1">
      <alignment horizontal="center" vertical="center" wrapText="1"/>
      <protection/>
    </xf>
    <xf numFmtId="3" fontId="2" fillId="28" borderId="41" xfId="21" applyNumberFormat="1" applyFont="1" applyFill="1" applyBorder="1" applyAlignment="1" applyProtection="1">
      <alignment horizontal="center" vertical="center" wrapText="1"/>
      <protection/>
    </xf>
    <xf numFmtId="3" fontId="2" fillId="28" borderId="19" xfId="21" applyNumberFormat="1" applyFont="1" applyFill="1" applyBorder="1" applyAlignment="1" applyProtection="1">
      <alignment horizontal="center" vertical="center" wrapText="1"/>
      <protection/>
    </xf>
    <xf numFmtId="165" fontId="2" fillId="28" borderId="6" xfId="21" applyNumberFormat="1" applyFont="1" applyFill="1" applyBorder="1" applyAlignment="1">
      <alignment horizontal="center" vertical="center" wrapText="1"/>
    </xf>
    <xf numFmtId="3" fontId="2" fillId="28" borderId="6" xfId="22" applyNumberFormat="1" applyFont="1" applyFill="1" applyBorder="1" applyAlignment="1">
      <alignment horizontal="center" vertical="center"/>
      <protection/>
    </xf>
    <xf numFmtId="165" fontId="2" fillId="28" borderId="19" xfId="21" applyNumberFormat="1" applyFont="1" applyFill="1" applyBorder="1" applyAlignment="1">
      <alignment horizontal="center" vertical="center" wrapText="1"/>
    </xf>
    <xf numFmtId="3" fontId="2" fillId="28" borderId="23" xfId="22" applyNumberFormat="1" applyFont="1" applyFill="1" applyBorder="1" applyAlignment="1">
      <alignment horizontal="center" vertical="center"/>
      <protection/>
    </xf>
    <xf numFmtId="165" fontId="3" fillId="28" borderId="19" xfId="21" applyNumberFormat="1" applyFont="1" applyFill="1" applyBorder="1" applyAlignment="1">
      <alignment horizontal="center" vertical="center"/>
    </xf>
    <xf numFmtId="3" fontId="3" fillId="28" borderId="19" xfId="21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horizontal="center" vertical="center" wrapText="1"/>
    </xf>
    <xf numFmtId="3" fontId="3" fillId="28" borderId="33" xfId="21" applyNumberFormat="1" applyFont="1" applyFill="1" applyBorder="1" applyAlignment="1" applyProtection="1">
      <alignment horizontal="center" vertical="center" wrapText="1"/>
      <protection/>
    </xf>
    <xf numFmtId="0" fontId="0" fillId="28" borderId="6" xfId="0" applyFont="1" applyFill="1" applyBorder="1" applyAlignment="1">
      <alignment horizontal="center" vertical="center" wrapText="1"/>
    </xf>
    <xf numFmtId="3" fontId="3" fillId="28" borderId="23" xfId="22" applyNumberFormat="1" applyFont="1" applyFill="1" applyBorder="1" applyAlignment="1">
      <alignment horizontal="center" vertical="center"/>
      <protection/>
    </xf>
    <xf numFmtId="3" fontId="3" fillId="28" borderId="37" xfId="22" applyNumberFormat="1" applyFont="1" applyFill="1" applyBorder="1" applyAlignment="1">
      <alignment horizontal="center" vertical="center"/>
      <protection/>
    </xf>
    <xf numFmtId="3" fontId="3" fillId="28" borderId="6" xfId="22" applyNumberFormat="1" applyFont="1" applyFill="1" applyBorder="1" applyAlignment="1">
      <alignment horizontal="center" vertical="center"/>
      <protection/>
    </xf>
    <xf numFmtId="0" fontId="3" fillId="28" borderId="22" xfId="0" applyFont="1" applyFill="1" applyBorder="1" applyAlignment="1">
      <alignment horizontal="left" vertical="center" wrapText="1"/>
    </xf>
    <xf numFmtId="3" fontId="3" fillId="28" borderId="22" xfId="0" applyNumberFormat="1" applyFont="1" applyFill="1" applyBorder="1" applyAlignment="1">
      <alignment horizontal="center" vertical="center" wrapText="1"/>
    </xf>
    <xf numFmtId="3" fontId="3" fillId="28" borderId="42" xfId="21" applyNumberFormat="1" applyFont="1" applyFill="1" applyBorder="1" applyAlignment="1" applyProtection="1">
      <alignment horizontal="center" vertical="center" wrapText="1"/>
      <protection/>
    </xf>
    <xf numFmtId="0" fontId="3" fillId="28" borderId="42" xfId="0" applyFont="1" applyFill="1" applyBorder="1" applyAlignment="1">
      <alignment horizontal="center" vertical="center" wrapText="1"/>
    </xf>
    <xf numFmtId="165" fontId="3" fillId="28" borderId="18" xfId="21" applyNumberFormat="1" applyFont="1" applyFill="1" applyBorder="1" applyAlignment="1">
      <alignment horizontal="center" vertical="center" wrapText="1"/>
    </xf>
    <xf numFmtId="3" fontId="3" fillId="28" borderId="18" xfId="0" applyNumberFormat="1" applyFont="1" applyFill="1" applyBorder="1" applyAlignment="1">
      <alignment horizontal="center" vertical="center" wrapText="1"/>
    </xf>
    <xf numFmtId="3" fontId="3" fillId="28" borderId="21" xfId="22" applyNumberFormat="1" applyFont="1" applyFill="1" applyBorder="1" applyAlignment="1">
      <alignment horizontal="center" vertical="center" wrapText="1"/>
      <protection/>
    </xf>
    <xf numFmtId="165" fontId="3" fillId="28" borderId="42" xfId="21" applyNumberFormat="1" applyFont="1" applyFill="1" applyBorder="1" applyAlignment="1">
      <alignment horizontal="center" vertical="center"/>
    </xf>
    <xf numFmtId="3" fontId="3" fillId="28" borderId="43" xfId="22" applyNumberFormat="1" applyFont="1" applyFill="1" applyBorder="1" applyAlignment="1">
      <alignment horizontal="center" vertical="center"/>
      <protection/>
    </xf>
    <xf numFmtId="165" fontId="3" fillId="28" borderId="6" xfId="21" applyNumberFormat="1" applyFont="1" applyFill="1" applyBorder="1" applyAlignment="1">
      <alignment vertical="center" wrapText="1"/>
    </xf>
    <xf numFmtId="3" fontId="3" fillId="28" borderId="32" xfId="21" applyNumberFormat="1" applyFont="1" applyFill="1" applyBorder="1" applyAlignment="1" applyProtection="1">
      <alignment horizontal="center" vertical="center" wrapText="1"/>
      <protection/>
    </xf>
    <xf numFmtId="3" fontId="2" fillId="28" borderId="30" xfId="21" applyNumberFormat="1" applyFont="1" applyFill="1" applyBorder="1" applyAlignment="1">
      <alignment horizontal="center" vertical="center" wrapText="1"/>
    </xf>
    <xf numFmtId="3" fontId="3" fillId="28" borderId="28" xfId="21" applyNumberFormat="1" applyFont="1" applyFill="1" applyBorder="1" applyAlignment="1">
      <alignment horizontal="center" vertical="center" wrapText="1"/>
    </xf>
    <xf numFmtId="3" fontId="3" fillId="28" borderId="22" xfId="21" applyNumberFormat="1" applyFont="1" applyFill="1" applyBorder="1" applyAlignment="1">
      <alignment horizontal="center" vertical="center" wrapText="1"/>
    </xf>
    <xf numFmtId="3" fontId="2" fillId="28" borderId="22" xfId="21" applyNumberFormat="1" applyFont="1" applyFill="1" applyBorder="1" applyAlignment="1">
      <alignment horizontal="center" vertical="center" wrapText="1"/>
    </xf>
    <xf numFmtId="3" fontId="3" fillId="28" borderId="29" xfId="21" applyNumberFormat="1" applyFont="1" applyFill="1" applyBorder="1" applyAlignment="1">
      <alignment horizontal="center" vertical="center" wrapText="1"/>
    </xf>
    <xf numFmtId="3" fontId="2" fillId="28" borderId="3" xfId="21" applyNumberFormat="1" applyFont="1" applyFill="1" applyBorder="1" applyAlignment="1">
      <alignment horizontal="center" vertical="center" wrapText="1"/>
    </xf>
    <xf numFmtId="3" fontId="2" fillId="28" borderId="9" xfId="21" applyNumberFormat="1" applyFont="1" applyFill="1" applyBorder="1" applyAlignment="1">
      <alignment horizontal="center" vertical="center" wrapText="1"/>
    </xf>
    <xf numFmtId="3" fontId="2" fillId="28" borderId="0" xfId="21" applyNumberFormat="1" applyFont="1" applyFill="1" applyBorder="1" applyAlignment="1">
      <alignment horizontal="center" vertical="center" wrapText="1"/>
    </xf>
    <xf numFmtId="3" fontId="2" fillId="28" borderId="44" xfId="21" applyNumberFormat="1" applyFont="1" applyFill="1" applyBorder="1" applyAlignment="1">
      <alignment horizontal="center" vertical="center" wrapText="1"/>
    </xf>
    <xf numFmtId="165" fontId="63" fillId="28" borderId="6" xfId="0" applyNumberFormat="1" applyFont="1" applyFill="1" applyBorder="1" applyAlignment="1">
      <alignment horizontal="center" vertical="center" wrapText="1"/>
    </xf>
    <xf numFmtId="165" fontId="2" fillId="28" borderId="0" xfId="21" applyNumberFormat="1" applyFont="1" applyFill="1" applyBorder="1" applyAlignment="1">
      <alignment horizontal="right"/>
    </xf>
    <xf numFmtId="165" fontId="2" fillId="28" borderId="32" xfId="21" applyNumberFormat="1" applyFont="1" applyFill="1" applyBorder="1" applyAlignment="1">
      <alignment horizontal="left" vertical="center" wrapText="1"/>
    </xf>
    <xf numFmtId="0" fontId="72" fillId="28" borderId="6" xfId="0" applyFont="1" applyFill="1" applyBorder="1" applyAlignment="1">
      <alignment horizontal="center" vertical="center" wrapText="1"/>
    </xf>
    <xf numFmtId="3" fontId="2" fillId="28" borderId="34" xfId="21" applyNumberFormat="1" applyFont="1" applyFill="1" applyBorder="1" applyAlignment="1" applyProtection="1">
      <alignment horizontal="center" vertical="center" wrapText="1"/>
      <protection/>
    </xf>
    <xf numFmtId="3" fontId="3" fillId="28" borderId="36" xfId="21" applyNumberFormat="1" applyFont="1" applyFill="1" applyBorder="1" applyAlignment="1" applyProtection="1">
      <alignment horizontal="center" vertical="center" wrapText="1"/>
      <protection/>
    </xf>
    <xf numFmtId="3" fontId="3" fillId="28" borderId="37" xfId="21" applyNumberFormat="1" applyFont="1" applyFill="1" applyBorder="1" applyAlignment="1" applyProtection="1">
      <alignment horizontal="center" vertical="center" wrapText="1"/>
      <protection/>
    </xf>
    <xf numFmtId="3" fontId="2" fillId="28" borderId="37" xfId="21" applyNumberFormat="1" applyFont="1" applyFill="1" applyBorder="1" applyAlignment="1" applyProtection="1">
      <alignment horizontal="center" vertical="center" wrapText="1"/>
      <protection/>
    </xf>
    <xf numFmtId="3" fontId="3" fillId="28" borderId="38" xfId="21" applyNumberFormat="1" applyFont="1" applyFill="1" applyBorder="1" applyAlignment="1" applyProtection="1">
      <alignment horizontal="center" vertical="center" wrapText="1"/>
      <protection/>
    </xf>
    <xf numFmtId="3" fontId="2" fillId="28" borderId="36" xfId="21" applyNumberFormat="1" applyFont="1" applyFill="1" applyBorder="1" applyAlignment="1" applyProtection="1">
      <alignment horizontal="center" vertical="center" wrapText="1"/>
      <protection/>
    </xf>
    <xf numFmtId="165" fontId="2" fillId="28" borderId="37" xfId="21" applyNumberFormat="1" applyFont="1" applyFill="1" applyBorder="1" applyAlignment="1">
      <alignment horizontal="center" vertical="center" wrapText="1"/>
    </xf>
    <xf numFmtId="3" fontId="2" fillId="28" borderId="37" xfId="22" applyNumberFormat="1" applyFont="1" applyFill="1" applyBorder="1" applyAlignment="1">
      <alignment horizontal="center" vertical="center" wrapText="1"/>
      <protection/>
    </xf>
    <xf numFmtId="3" fontId="2" fillId="28" borderId="38" xfId="22" applyNumberFormat="1" applyFont="1" applyFill="1" applyBorder="1" applyAlignment="1">
      <alignment horizontal="center" vertical="center"/>
      <protection/>
    </xf>
    <xf numFmtId="3" fontId="2" fillId="28" borderId="35" xfId="22" applyNumberFormat="1" applyFont="1" applyFill="1" applyBorder="1" applyAlignment="1">
      <alignment horizontal="center" vertical="center"/>
      <protection/>
    </xf>
    <xf numFmtId="3" fontId="2" fillId="28" borderId="37" xfId="22" applyNumberFormat="1" applyFont="1" applyFill="1" applyBorder="1" applyAlignment="1">
      <alignment horizontal="center" vertical="center"/>
      <protection/>
    </xf>
    <xf numFmtId="165" fontId="2" fillId="28" borderId="36" xfId="21" applyNumberFormat="1" applyFont="1" applyFill="1" applyBorder="1" applyAlignment="1">
      <alignment horizontal="right" wrapText="1"/>
    </xf>
    <xf numFmtId="165" fontId="2" fillId="28" borderId="45" xfId="21" applyNumberFormat="1" applyFont="1" applyFill="1" applyBorder="1" applyAlignment="1">
      <alignment horizontal="right" wrapText="1"/>
    </xf>
    <xf numFmtId="165" fontId="2" fillId="28" borderId="34" xfId="21" applyNumberFormat="1" applyFont="1" applyFill="1" applyBorder="1" applyAlignment="1">
      <alignment horizontal="right" wrapText="1"/>
    </xf>
    <xf numFmtId="3" fontId="2" fillId="28" borderId="30" xfId="21" applyNumberFormat="1" applyFont="1" applyFill="1" applyBorder="1" applyAlignment="1" applyProtection="1">
      <alignment horizontal="center" vertical="center" wrapText="1"/>
      <protection/>
    </xf>
    <xf numFmtId="3" fontId="2" fillId="28" borderId="28" xfId="21" applyNumberFormat="1" applyFont="1" applyFill="1" applyBorder="1" applyAlignment="1" applyProtection="1">
      <alignment horizontal="center" vertical="center" wrapText="1"/>
      <protection/>
    </xf>
    <xf numFmtId="165" fontId="66" fillId="28" borderId="22" xfId="0" applyNumberFormat="1" applyFont="1" applyFill="1" applyBorder="1" applyAlignment="1">
      <alignment horizontal="center" vertical="center" wrapText="1"/>
    </xf>
    <xf numFmtId="3" fontId="2" fillId="28" borderId="29" xfId="21" applyNumberFormat="1" applyFont="1" applyFill="1" applyBorder="1" applyAlignment="1" applyProtection="1">
      <alignment horizontal="center" vertical="center" wrapText="1"/>
      <protection/>
    </xf>
    <xf numFmtId="165" fontId="2" fillId="28" borderId="22" xfId="21" applyNumberFormat="1" applyFont="1" applyFill="1" applyBorder="1" applyAlignment="1">
      <alignment horizontal="center" vertical="center" wrapText="1"/>
    </xf>
    <xf numFmtId="3" fontId="2" fillId="28" borderId="22" xfId="24" applyNumberFormat="1" applyFont="1" applyFill="1" applyBorder="1" applyAlignment="1">
      <alignment horizontal="center" vertical="center" wrapText="1"/>
      <protection/>
    </xf>
    <xf numFmtId="3" fontId="2" fillId="28" borderId="29" xfId="22" applyNumberFormat="1" applyFont="1" applyFill="1" applyBorder="1" applyAlignment="1">
      <alignment horizontal="center" vertical="center"/>
      <protection/>
    </xf>
    <xf numFmtId="165" fontId="2" fillId="28" borderId="46" xfId="21" applyNumberFormat="1" applyFont="1" applyFill="1" applyBorder="1" applyAlignment="1">
      <alignment horizontal="center" vertical="center" wrapText="1"/>
    </xf>
    <xf numFmtId="165" fontId="2" fillId="28" borderId="47" xfId="21" applyNumberFormat="1" applyFont="1" applyFill="1" applyBorder="1" applyAlignment="1">
      <alignment horizontal="center" vertical="center" wrapText="1"/>
    </xf>
    <xf numFmtId="165" fontId="2" fillId="28" borderId="48" xfId="21" applyNumberFormat="1" applyFont="1" applyFill="1" applyBorder="1" applyAlignment="1">
      <alignment horizontal="center" vertical="center" wrapText="1"/>
    </xf>
    <xf numFmtId="165" fontId="2" fillId="28" borderId="49" xfId="21" applyNumberFormat="1" applyFont="1" applyFill="1" applyBorder="1" applyAlignment="1">
      <alignment horizontal="center" vertical="center" wrapText="1"/>
    </xf>
    <xf numFmtId="165" fontId="2" fillId="28" borderId="50" xfId="21" applyNumberFormat="1" applyFont="1" applyFill="1" applyBorder="1" applyAlignment="1">
      <alignment horizontal="center" vertical="center" wrapText="1"/>
    </xf>
    <xf numFmtId="3" fontId="2" fillId="28" borderId="49" xfId="21" applyNumberFormat="1" applyFont="1" applyFill="1" applyBorder="1" applyAlignment="1" applyProtection="1">
      <alignment horizontal="center" vertical="center" wrapText="1"/>
      <protection/>
    </xf>
    <xf numFmtId="3" fontId="2" fillId="28" borderId="50" xfId="22" applyNumberFormat="1" applyFont="1" applyFill="1" applyBorder="1" applyAlignment="1">
      <alignment horizontal="center" vertical="center" wrapText="1"/>
      <protection/>
    </xf>
    <xf numFmtId="3" fontId="2" fillId="28" borderId="51" xfId="22" applyNumberFormat="1" applyFont="1" applyFill="1" applyBorder="1" applyAlignment="1">
      <alignment horizontal="center" vertical="center"/>
      <protection/>
    </xf>
    <xf numFmtId="3" fontId="2" fillId="28" borderId="49" xfId="22" applyNumberFormat="1" applyFont="1" applyFill="1" applyBorder="1" applyAlignment="1">
      <alignment horizontal="center" vertical="center"/>
      <protection/>
    </xf>
    <xf numFmtId="3" fontId="2" fillId="28" borderId="50" xfId="22" applyNumberFormat="1" applyFont="1" applyFill="1" applyBorder="1" applyAlignment="1">
      <alignment horizontal="center" vertical="center"/>
      <protection/>
    </xf>
    <xf numFmtId="3" fontId="2" fillId="28" borderId="48" xfId="21" applyNumberFormat="1" applyFont="1" applyFill="1" applyBorder="1" applyAlignment="1" applyProtection="1">
      <alignment horizontal="center" vertical="center" wrapText="1"/>
      <protection/>
    </xf>
    <xf numFmtId="3" fontId="2" fillId="28" borderId="52" xfId="21" applyNumberFormat="1" applyFont="1" applyFill="1" applyBorder="1" applyAlignment="1" applyProtection="1">
      <alignment horizontal="center" vertical="center" wrapText="1"/>
      <protection/>
    </xf>
    <xf numFmtId="3" fontId="2" fillId="28" borderId="47" xfId="21" applyNumberFormat="1" applyFont="1" applyFill="1" applyBorder="1" applyAlignment="1" applyProtection="1">
      <alignment horizontal="center" vertical="center" wrapText="1"/>
      <protection/>
    </xf>
    <xf numFmtId="165" fontId="2" fillId="28" borderId="53" xfId="21" applyNumberFormat="1" applyFont="1" applyFill="1" applyBorder="1" applyAlignment="1">
      <alignment horizontal="center" vertical="center" wrapText="1"/>
    </xf>
    <xf numFmtId="165" fontId="2" fillId="28" borderId="39" xfId="21" applyNumberFormat="1" applyFont="1" applyFill="1" applyBorder="1" applyAlignment="1">
      <alignment horizontal="center" vertical="center" wrapText="1"/>
    </xf>
    <xf numFmtId="165" fontId="2" fillId="28" borderId="42" xfId="21" applyNumberFormat="1" applyFont="1" applyFill="1" applyBorder="1" applyAlignment="1">
      <alignment horizontal="center" vertical="center" wrapText="1"/>
    </xf>
    <xf numFmtId="165" fontId="2" fillId="28" borderId="18" xfId="21" applyNumberFormat="1" applyFont="1" applyFill="1" applyBorder="1" applyAlignment="1">
      <alignment horizontal="center" vertical="center" wrapText="1"/>
    </xf>
    <xf numFmtId="165" fontId="2" fillId="28" borderId="21" xfId="21" applyNumberFormat="1" applyFont="1" applyFill="1" applyBorder="1" applyAlignment="1">
      <alignment horizontal="center" vertical="center" wrapText="1"/>
    </xf>
    <xf numFmtId="3" fontId="2" fillId="28" borderId="21" xfId="22" applyNumberFormat="1" applyFont="1" applyFill="1" applyBorder="1" applyAlignment="1">
      <alignment horizontal="center" vertical="center" wrapText="1"/>
      <protection/>
    </xf>
    <xf numFmtId="3" fontId="2" fillId="28" borderId="40" xfId="22" applyNumberFormat="1" applyFont="1" applyFill="1" applyBorder="1" applyAlignment="1">
      <alignment horizontal="center" vertical="center"/>
      <protection/>
    </xf>
    <xf numFmtId="3" fontId="2" fillId="28" borderId="18" xfId="22" applyNumberFormat="1" applyFont="1" applyFill="1" applyBorder="1" applyAlignment="1">
      <alignment horizontal="center" vertical="center"/>
      <protection/>
    </xf>
    <xf numFmtId="3" fontId="2" fillId="28" borderId="21" xfId="22" applyNumberFormat="1" applyFont="1" applyFill="1" applyBorder="1" applyAlignment="1">
      <alignment horizontal="center" vertical="center"/>
      <protection/>
    </xf>
    <xf numFmtId="3" fontId="2" fillId="28" borderId="42" xfId="21" applyNumberFormat="1" applyFont="1" applyFill="1" applyBorder="1" applyAlignment="1" applyProtection="1">
      <alignment horizontal="center" vertical="center" wrapText="1"/>
      <protection/>
    </xf>
    <xf numFmtId="3" fontId="2" fillId="28" borderId="43" xfId="21" applyNumberFormat="1" applyFont="1" applyFill="1" applyBorder="1" applyAlignment="1" applyProtection="1">
      <alignment horizontal="center" vertical="center" wrapText="1"/>
      <protection/>
    </xf>
    <xf numFmtId="165" fontId="2" fillId="28" borderId="6" xfId="21" applyNumberFormat="1" applyFont="1" applyFill="1" applyBorder="1" applyAlignment="1">
      <alignment vertical="center" wrapText="1"/>
    </xf>
    <xf numFmtId="165" fontId="73" fillId="28" borderId="6" xfId="20" applyNumberFormat="1" applyFont="1" applyFill="1" applyBorder="1" applyAlignment="1">
      <alignment horizontal="center" vertical="center" wrapText="1"/>
    </xf>
    <xf numFmtId="0" fontId="2" fillId="28" borderId="0" xfId="0" applyFont="1" applyFill="1"/>
    <xf numFmtId="165" fontId="3" fillId="28" borderId="35" xfId="21" applyNumberFormat="1" applyFont="1" applyFill="1" applyBorder="1" applyAlignment="1">
      <alignment horizontal="center" vertical="center"/>
    </xf>
    <xf numFmtId="3" fontId="3" fillId="28" borderId="0" xfId="21" applyNumberFormat="1" applyFont="1" applyFill="1" applyBorder="1" applyAlignment="1" applyProtection="1">
      <alignment horizontal="center" vertical="center" wrapText="1"/>
      <protection/>
    </xf>
    <xf numFmtId="165" fontId="3" fillId="28" borderId="40" xfId="21" applyNumberFormat="1" applyFont="1" applyFill="1" applyBorder="1" applyAlignment="1">
      <alignment horizontal="center" vertical="center"/>
    </xf>
    <xf numFmtId="3" fontId="3" fillId="28" borderId="9" xfId="21" applyNumberFormat="1" applyFont="1" applyFill="1" applyBorder="1" applyAlignment="1" applyProtection="1">
      <alignment horizontal="center" vertical="center" wrapText="1"/>
      <protection/>
    </xf>
    <xf numFmtId="3" fontId="3" fillId="28" borderId="39" xfId="21" applyNumberFormat="1" applyFont="1" applyFill="1" applyBorder="1" applyAlignment="1" applyProtection="1">
      <alignment horizontal="center" vertical="center" wrapText="1"/>
      <protection/>
    </xf>
    <xf numFmtId="3" fontId="3" fillId="28" borderId="35" xfId="21" applyNumberFormat="1" applyFont="1" applyFill="1" applyBorder="1" applyAlignment="1" quotePrefix="1">
      <alignment horizontal="center" vertical="center"/>
    </xf>
    <xf numFmtId="3" fontId="3" fillId="28" borderId="54" xfId="21" applyNumberFormat="1" applyFont="1" applyFill="1" applyBorder="1" applyAlignment="1" quotePrefix="1">
      <alignment horizontal="center" vertical="center"/>
    </xf>
    <xf numFmtId="3" fontId="3" fillId="28" borderId="25" xfId="21" applyNumberFormat="1" applyFont="1" applyFill="1" applyBorder="1" applyAlignment="1" quotePrefix="1">
      <alignment horizontal="center" vertical="center"/>
    </xf>
    <xf numFmtId="3" fontId="9" fillId="28" borderId="0" xfId="21" applyNumberFormat="1" applyFont="1" applyFill="1" applyBorder="1" applyAlignment="1">
      <alignment horizontal="center" vertical="center" wrapText="1"/>
    </xf>
    <xf numFmtId="3" fontId="9" fillId="28" borderId="0" xfId="21" applyNumberFormat="1" applyFont="1" applyFill="1" applyBorder="1" applyAlignment="1">
      <alignment horizontal="center" vertical="center"/>
    </xf>
    <xf numFmtId="3" fontId="2" fillId="28" borderId="47" xfId="21" applyNumberFormat="1" applyFont="1" applyFill="1" applyBorder="1" applyAlignment="1">
      <alignment horizontal="center" vertical="center"/>
    </xf>
    <xf numFmtId="3" fontId="2" fillId="28" borderId="32" xfId="21" applyNumberFormat="1" applyFont="1" applyFill="1" applyBorder="1" applyAlignment="1">
      <alignment horizontal="center" vertical="center"/>
    </xf>
    <xf numFmtId="3" fontId="2" fillId="28" borderId="39" xfId="21" applyNumberFormat="1" applyFont="1" applyFill="1" applyBorder="1" applyAlignment="1">
      <alignment horizontal="center" vertical="center"/>
    </xf>
    <xf numFmtId="3" fontId="2" fillId="28" borderId="46" xfId="21" applyNumberFormat="1" applyFont="1" applyFill="1" applyBorder="1" applyAlignment="1">
      <alignment horizontal="center" vertical="center" wrapText="1"/>
    </xf>
    <xf numFmtId="3" fontId="2" fillId="28" borderId="31" xfId="21" applyNumberFormat="1" applyFont="1" applyFill="1" applyBorder="1" applyAlignment="1">
      <alignment horizontal="center" vertical="center" wrapText="1"/>
    </xf>
    <xf numFmtId="3" fontId="2" fillId="28" borderId="53" xfId="21" applyNumberFormat="1" applyFont="1" applyFill="1" applyBorder="1" applyAlignment="1">
      <alignment horizontal="center" vertical="center" wrapText="1"/>
    </xf>
    <xf numFmtId="3" fontId="2" fillId="28" borderId="47" xfId="21" applyNumberFormat="1" applyFont="1" applyFill="1" applyBorder="1" applyAlignment="1">
      <alignment horizontal="center" vertical="center" wrapText="1"/>
    </xf>
    <xf numFmtId="3" fontId="2" fillId="28" borderId="32" xfId="21" applyNumberFormat="1" applyFont="1" applyFill="1" applyBorder="1" applyAlignment="1">
      <alignment horizontal="center" vertical="center" wrapText="1"/>
    </xf>
    <xf numFmtId="3" fontId="2" fillId="28" borderId="39" xfId="21" applyNumberFormat="1" applyFont="1" applyFill="1" applyBorder="1" applyAlignment="1">
      <alignment horizontal="center" vertical="center" wrapText="1"/>
    </xf>
    <xf numFmtId="3" fontId="2" fillId="28" borderId="55" xfId="21" applyNumberFormat="1" applyFont="1" applyFill="1" applyBorder="1" applyAlignment="1">
      <alignment horizontal="center" vertical="center" wrapText="1"/>
    </xf>
    <xf numFmtId="3" fontId="2" fillId="28" borderId="56" xfId="21" applyNumberFormat="1" applyFont="1" applyFill="1" applyBorder="1" applyAlignment="1">
      <alignment horizontal="center" vertical="center" wrapText="1"/>
    </xf>
    <xf numFmtId="3" fontId="2" fillId="28" borderId="57" xfId="21" applyNumberFormat="1" applyFont="1" applyFill="1" applyBorder="1" applyAlignment="1">
      <alignment horizontal="center" vertical="center" wrapText="1"/>
    </xf>
    <xf numFmtId="3" fontId="2" fillId="28" borderId="58" xfId="21" applyNumberFormat="1" applyFont="1" applyFill="1" applyBorder="1" applyAlignment="1">
      <alignment horizontal="center" vertical="center" wrapText="1"/>
    </xf>
    <xf numFmtId="3" fontId="2" fillId="28" borderId="59" xfId="21" applyNumberFormat="1" applyFont="1" applyFill="1" applyBorder="1" applyAlignment="1">
      <alignment horizontal="center" vertical="center" wrapText="1"/>
    </xf>
    <xf numFmtId="3" fontId="2" fillId="28" borderId="60" xfId="21" applyNumberFormat="1" applyFont="1" applyFill="1" applyBorder="1" applyAlignment="1">
      <alignment horizontal="center" vertical="center" wrapText="1"/>
    </xf>
    <xf numFmtId="165" fontId="2" fillId="28" borderId="48" xfId="21" applyNumberFormat="1" applyFont="1" applyFill="1" applyBorder="1" applyAlignment="1">
      <alignment horizontal="center" vertical="center"/>
    </xf>
    <xf numFmtId="165" fontId="2" fillId="28" borderId="52" xfId="21" applyNumberFormat="1" applyFont="1" applyFill="1" applyBorder="1" applyAlignment="1">
      <alignment horizontal="center" vertical="center"/>
    </xf>
    <xf numFmtId="165" fontId="2" fillId="28" borderId="42" xfId="21" applyNumberFormat="1" applyFont="1" applyFill="1" applyBorder="1" applyAlignment="1">
      <alignment horizontal="center" vertical="center"/>
    </xf>
    <xf numFmtId="165" fontId="2" fillId="28" borderId="43" xfId="21" applyNumberFormat="1" applyFont="1" applyFill="1" applyBorder="1" applyAlignment="1">
      <alignment horizontal="center" vertical="center"/>
    </xf>
    <xf numFmtId="3" fontId="2" fillId="28" borderId="47" xfId="22" applyNumberFormat="1" applyFont="1" applyFill="1" applyBorder="1" applyAlignment="1">
      <alignment horizontal="center" vertical="center" wrapText="1"/>
      <protection/>
    </xf>
    <xf numFmtId="3" fontId="2" fillId="28" borderId="32" xfId="22" applyNumberFormat="1" applyFont="1" applyFill="1" applyBorder="1" applyAlignment="1">
      <alignment horizontal="center" vertical="center" wrapText="1"/>
      <protection/>
    </xf>
    <xf numFmtId="3" fontId="2" fillId="28" borderId="39" xfId="22" applyNumberFormat="1" applyFont="1" applyFill="1" applyBorder="1" applyAlignment="1">
      <alignment horizontal="center" vertical="center" wrapText="1"/>
      <protection/>
    </xf>
    <xf numFmtId="3" fontId="2" fillId="28" borderId="61" xfId="21" applyNumberFormat="1" applyFont="1" applyFill="1" applyBorder="1" applyAlignment="1">
      <alignment horizontal="center" vertical="center" wrapText="1"/>
    </xf>
    <xf numFmtId="3" fontId="2" fillId="28" borderId="62" xfId="21" applyNumberFormat="1" applyFont="1" applyFill="1" applyBorder="1" applyAlignment="1">
      <alignment horizontal="center" vertical="center" wrapText="1"/>
    </xf>
    <xf numFmtId="203" fontId="3" fillId="28" borderId="63" xfId="21" applyNumberFormat="1" applyFont="1" applyFill="1" applyBorder="1" applyAlignment="1">
      <alignment horizontal="left" vertical="center" wrapText="1"/>
    </xf>
    <xf numFmtId="203" fontId="3" fillId="28" borderId="30" xfId="21" applyNumberFormat="1" applyFont="1" applyFill="1" applyBorder="1" applyAlignment="1">
      <alignment horizontal="left" vertical="center" wrapText="1"/>
    </xf>
    <xf numFmtId="3" fontId="2" fillId="28" borderId="33" xfId="21" applyNumberFormat="1" applyFont="1" applyFill="1" applyBorder="1" applyAlignment="1" applyProtection="1">
      <alignment horizontal="center" vertical="center" wrapText="1"/>
      <protection/>
    </xf>
    <xf numFmtId="3" fontId="2" fillId="28" borderId="23" xfId="21" applyNumberFormat="1" applyFont="1" applyFill="1" applyBorder="1" applyAlignment="1" applyProtection="1">
      <alignment horizontal="center" vertical="center" wrapText="1"/>
      <protection/>
    </xf>
    <xf numFmtId="3" fontId="2" fillId="28" borderId="35" xfId="21" applyNumberFormat="1" applyFont="1" applyFill="1" applyBorder="1" applyAlignment="1" applyProtection="1">
      <alignment horizontal="center" vertical="center" wrapText="1"/>
      <protection/>
    </xf>
    <xf numFmtId="3" fontId="2" fillId="28" borderId="45" xfId="21" applyNumberFormat="1" applyFont="1" applyFill="1" applyBorder="1" applyAlignment="1" applyProtection="1">
      <alignment horizontal="center" vertical="center" wrapText="1"/>
      <protection/>
    </xf>
    <xf numFmtId="165" fontId="2" fillId="28" borderId="51" xfId="21" applyNumberFormat="1" applyFont="1" applyFill="1" applyBorder="1" applyAlignment="1">
      <alignment horizontal="center" vertical="center" wrapText="1"/>
    </xf>
    <xf numFmtId="165" fontId="2" fillId="28" borderId="52" xfId="21" applyNumberFormat="1" applyFont="1" applyFill="1" applyBorder="1" applyAlignment="1">
      <alignment horizontal="center" vertical="center" wrapText="1"/>
    </xf>
    <xf numFmtId="165" fontId="2" fillId="28" borderId="33" xfId="21" applyNumberFormat="1" applyFont="1" applyFill="1" applyBorder="1" applyAlignment="1">
      <alignment horizontal="center" vertical="center" wrapText="1"/>
    </xf>
    <xf numFmtId="165" fontId="2" fillId="28" borderId="23" xfId="21" applyNumberFormat="1" applyFont="1" applyFill="1" applyBorder="1" applyAlignment="1">
      <alignment horizontal="center" vertical="center" wrapText="1"/>
    </xf>
    <xf numFmtId="165" fontId="2" fillId="28" borderId="40" xfId="21" applyNumberFormat="1" applyFont="1" applyFill="1" applyBorder="1" applyAlignment="1">
      <alignment horizontal="center" vertical="center" wrapText="1"/>
    </xf>
    <xf numFmtId="165" fontId="2" fillId="28" borderId="43" xfId="21" applyNumberFormat="1" applyFont="1" applyFill="1" applyBorder="1" applyAlignment="1">
      <alignment horizontal="center" vertical="center" wrapText="1"/>
    </xf>
    <xf numFmtId="0" fontId="2" fillId="28" borderId="33" xfId="23" applyFont="1" applyFill="1" applyBorder="1" applyAlignment="1" applyProtection="1">
      <alignment horizontal="center" vertical="center"/>
      <protection/>
    </xf>
    <xf numFmtId="3" fontId="2" fillId="28" borderId="28" xfId="21" applyNumberFormat="1" applyFont="1" applyFill="1" applyBorder="1" applyAlignment="1" applyProtection="1">
      <alignment horizontal="center" vertical="center" wrapText="1"/>
      <protection/>
    </xf>
    <xf numFmtId="3" fontId="2" fillId="28" borderId="19" xfId="21" applyNumberFormat="1" applyFont="1" applyFill="1" applyBorder="1" applyAlignment="1" applyProtection="1">
      <alignment horizontal="center" vertical="center" wrapText="1"/>
      <protection/>
    </xf>
    <xf numFmtId="3" fontId="3" fillId="28" borderId="33" xfId="21" applyNumberFormat="1" applyFont="1" applyFill="1" applyBorder="1" applyAlignment="1" quotePrefix="1">
      <alignment horizontal="center" vertical="center"/>
    </xf>
    <xf numFmtId="165" fontId="2" fillId="28" borderId="22" xfId="21" applyNumberFormat="1" applyFont="1" applyFill="1" applyBorder="1" applyAlignment="1">
      <alignment horizontal="center" vertical="center" wrapText="1"/>
    </xf>
    <xf numFmtId="165" fontId="2" fillId="28" borderId="6" xfId="21" applyNumberFormat="1" applyFont="1" applyFill="1" applyBorder="1" applyAlignment="1">
      <alignment horizontal="center" vertical="center" wrapText="1"/>
    </xf>
    <xf numFmtId="3" fontId="2" fillId="28" borderId="25" xfId="21" applyNumberFormat="1" applyFont="1" applyFill="1" applyBorder="1" applyAlignment="1" applyProtection="1">
      <alignment horizontal="center" vertical="center" wrapText="1"/>
      <protection/>
    </xf>
    <xf numFmtId="3" fontId="2" fillId="28" borderId="22" xfId="22" applyNumberFormat="1" applyFont="1" applyFill="1" applyBorder="1" applyAlignment="1">
      <alignment horizontal="center" vertical="center"/>
      <protection/>
    </xf>
    <xf numFmtId="3" fontId="2" fillId="28" borderId="6" xfId="22" applyNumberFormat="1" applyFont="1" applyFill="1" applyBorder="1" applyAlignment="1">
      <alignment horizontal="center" vertical="center"/>
      <protection/>
    </xf>
    <xf numFmtId="165" fontId="2" fillId="28" borderId="28" xfId="21" applyNumberFormat="1" applyFont="1" applyFill="1" applyBorder="1" applyAlignment="1">
      <alignment horizontal="center" vertical="center" wrapText="1"/>
    </xf>
    <xf numFmtId="165" fontId="2" fillId="28" borderId="19" xfId="21" applyNumberFormat="1" applyFont="1" applyFill="1" applyBorder="1" applyAlignment="1">
      <alignment horizontal="center" vertical="center" wrapText="1"/>
    </xf>
    <xf numFmtId="3" fontId="2" fillId="28" borderId="26" xfId="22" applyNumberFormat="1" applyFont="1" applyFill="1" applyBorder="1" applyAlignment="1">
      <alignment horizontal="center" vertical="center"/>
      <protection/>
    </xf>
    <xf numFmtId="3" fontId="2" fillId="28" borderId="23" xfId="22" applyNumberFormat="1" applyFont="1" applyFill="1" applyBorder="1" applyAlignment="1">
      <alignment horizontal="center" vertical="center"/>
      <protection/>
    </xf>
    <xf numFmtId="11" fontId="3" fillId="28" borderId="34" xfId="21" applyNumberFormat="1" applyFont="1" applyFill="1" applyBorder="1" applyAlignment="1">
      <alignment horizontal="left" vertical="center" wrapText="1"/>
    </xf>
    <xf numFmtId="11" fontId="3" fillId="28" borderId="63" xfId="21" applyNumberFormat="1" applyFont="1" applyFill="1" applyBorder="1" applyAlignment="1">
      <alignment horizontal="left" vertical="center" wrapText="1"/>
    </xf>
    <xf numFmtId="11" fontId="3" fillId="28" borderId="30" xfId="21" applyNumberFormat="1" applyFont="1" applyFill="1" applyBorder="1" applyAlignment="1">
      <alignment horizontal="left" vertical="center" wrapText="1"/>
    </xf>
    <xf numFmtId="165" fontId="3" fillId="28" borderId="19" xfId="21" applyNumberFormat="1" applyFont="1" applyFill="1" applyBorder="1" applyAlignment="1">
      <alignment horizontal="center" vertical="center"/>
    </xf>
    <xf numFmtId="0" fontId="3" fillId="28" borderId="36" xfId="23" applyFont="1" applyFill="1" applyBorder="1" applyAlignment="1" applyProtection="1">
      <alignment horizontal="center" vertical="center" wrapText="1"/>
      <protection/>
    </xf>
    <xf numFmtId="0" fontId="3" fillId="28" borderId="64" xfId="23" applyFont="1" applyFill="1" applyBorder="1" applyAlignment="1" applyProtection="1">
      <alignment horizontal="center" vertical="center" wrapText="1"/>
      <protection/>
    </xf>
    <xf numFmtId="0" fontId="3" fillId="28" borderId="28" xfId="23" applyFont="1" applyFill="1" applyBorder="1" applyAlignment="1" applyProtection="1">
      <alignment horizontal="center" vertical="center" wrapText="1"/>
      <protection/>
    </xf>
    <xf numFmtId="165" fontId="3" fillId="28" borderId="19" xfId="21" applyNumberFormat="1" applyFont="1" applyFill="1" applyBorder="1" applyAlignment="1">
      <alignment horizontal="center"/>
    </xf>
    <xf numFmtId="49" fontId="3" fillId="28" borderId="35" xfId="23" applyNumberFormat="1" applyFont="1" applyFill="1" applyBorder="1" applyAlignment="1" applyProtection="1">
      <alignment horizontal="center" vertical="center" wrapText="1"/>
      <protection/>
    </xf>
    <xf numFmtId="49" fontId="3" fillId="28" borderId="54" xfId="23" applyNumberFormat="1" applyFont="1" applyFill="1" applyBorder="1" applyAlignment="1" applyProtection="1">
      <alignment horizontal="center" vertical="center" wrapText="1"/>
      <protection/>
    </xf>
    <xf numFmtId="49" fontId="3" fillId="28" borderId="25" xfId="23" applyNumberFormat="1" applyFont="1" applyFill="1" applyBorder="1" applyAlignment="1" applyProtection="1">
      <alignment horizontal="center" vertical="center" wrapText="1"/>
      <protection/>
    </xf>
    <xf numFmtId="3" fontId="3" fillId="28" borderId="19" xfId="21" applyNumberFormat="1" applyFont="1" applyFill="1" applyBorder="1" applyAlignment="1" applyProtection="1">
      <alignment horizontal="center" vertical="center" wrapText="1"/>
      <protection/>
    </xf>
    <xf numFmtId="165" fontId="3" fillId="28" borderId="6" xfId="21" applyNumberFormat="1" applyFont="1" applyFill="1" applyBorder="1" applyAlignment="1">
      <alignment horizontal="center" vertical="center" wrapText="1"/>
    </xf>
    <xf numFmtId="3" fontId="3" fillId="28" borderId="33" xfId="21" applyNumberFormat="1" applyFont="1" applyFill="1" applyBorder="1" applyAlignment="1" applyProtection="1">
      <alignment horizontal="center" vertical="center" wrapText="1"/>
      <protection/>
    </xf>
    <xf numFmtId="0" fontId="16" fillId="28" borderId="6" xfId="24" applyFont="1" applyFill="1" applyBorder="1" applyAlignment="1">
      <alignment wrapText="1"/>
      <protection/>
    </xf>
    <xf numFmtId="165" fontId="67" fillId="28" borderId="6" xfId="21" applyNumberFormat="1" applyFont="1" applyFill="1" applyBorder="1" applyAlignment="1">
      <alignment horizontal="center" wrapText="1"/>
    </xf>
    <xf numFmtId="0" fontId="0" fillId="28" borderId="38" xfId="0" applyFont="1" applyFill="1" applyBorder="1" applyAlignment="1">
      <alignment vertical="center" wrapText="1"/>
    </xf>
    <xf numFmtId="0" fontId="0" fillId="28" borderId="65" xfId="0" applyFont="1" applyFill="1" applyBorder="1" applyAlignment="1">
      <alignment vertical="center" wrapText="1"/>
    </xf>
    <xf numFmtId="0" fontId="0" fillId="28" borderId="29" xfId="0" applyFont="1" applyFill="1" applyBorder="1" applyAlignment="1">
      <alignment vertical="center" wrapText="1"/>
    </xf>
    <xf numFmtId="3" fontId="0" fillId="28" borderId="6" xfId="0" applyNumberFormat="1" applyFont="1" applyFill="1" applyBorder="1" applyAlignment="1">
      <alignment horizontal="center" vertical="center" wrapText="1"/>
    </xf>
    <xf numFmtId="0" fontId="0" fillId="28" borderId="6" xfId="0" applyFont="1" applyFill="1" applyBorder="1" applyAlignment="1">
      <alignment horizontal="center" vertical="center" wrapText="1"/>
    </xf>
    <xf numFmtId="3" fontId="3" fillId="28" borderId="23" xfId="22" applyNumberFormat="1" applyFont="1" applyFill="1" applyBorder="1" applyAlignment="1">
      <alignment horizontal="center" vertical="center"/>
      <protection/>
    </xf>
    <xf numFmtId="3" fontId="3" fillId="28" borderId="37" xfId="22" applyNumberFormat="1" applyFont="1" applyFill="1" applyBorder="1" applyAlignment="1">
      <alignment horizontal="center" vertical="center"/>
      <protection/>
    </xf>
    <xf numFmtId="3" fontId="3" fillId="28" borderId="66" xfId="22" applyNumberFormat="1" applyFont="1" applyFill="1" applyBorder="1" applyAlignment="1">
      <alignment horizontal="center" vertical="center"/>
      <protection/>
    </xf>
    <xf numFmtId="3" fontId="3" fillId="28" borderId="22" xfId="22" applyNumberFormat="1" applyFont="1" applyFill="1" applyBorder="1" applyAlignment="1">
      <alignment horizontal="center" vertical="center"/>
      <protection/>
    </xf>
    <xf numFmtId="3" fontId="3" fillId="28" borderId="6" xfId="22" applyNumberFormat="1" applyFont="1" applyFill="1" applyBorder="1" applyAlignment="1">
      <alignment horizontal="center" vertical="center"/>
      <protection/>
    </xf>
    <xf numFmtId="3" fontId="2" fillId="28" borderId="0" xfId="21" applyNumberFormat="1" applyFont="1" applyFill="1" applyBorder="1" applyAlignment="1" applyProtection="1">
      <alignment horizontal="center" vertical="center" wrapText="1"/>
      <protection/>
    </xf>
    <xf numFmtId="0" fontId="2" fillId="28" borderId="51" xfId="23" applyFont="1" applyFill="1" applyBorder="1" applyAlignment="1" applyProtection="1">
      <alignment horizontal="center" vertical="center"/>
      <protection/>
    </xf>
    <xf numFmtId="3" fontId="2" fillId="28" borderId="50" xfId="21" applyNumberFormat="1" applyFont="1" applyFill="1" applyBorder="1" applyAlignment="1" applyProtection="1">
      <alignment horizontal="left" vertical="center" wrapText="1"/>
      <protection/>
    </xf>
    <xf numFmtId="3" fontId="2" fillId="28" borderId="20" xfId="21" applyNumberFormat="1" applyFont="1" applyFill="1" applyBorder="1" applyAlignment="1" applyProtection="1">
      <alignment horizontal="left" vertical="center" wrapText="1"/>
      <protection/>
    </xf>
    <xf numFmtId="3" fontId="2" fillId="28" borderId="20" xfId="21" applyNumberFormat="1" applyFont="1" applyFill="1" applyBorder="1" applyAlignment="1" applyProtection="1">
      <alignment horizontal="center" vertical="center" wrapText="1"/>
      <protection/>
    </xf>
    <xf numFmtId="3" fontId="2" fillId="28" borderId="20" xfId="21" applyNumberFormat="1" applyFont="1" applyFill="1" applyBorder="1" applyAlignment="1" applyProtection="1">
      <alignment horizontal="left" vertical="center" wrapText="1"/>
      <protection/>
    </xf>
    <xf numFmtId="3" fontId="2" fillId="28" borderId="20" xfId="21" applyNumberFormat="1" applyFont="1" applyFill="1" applyBorder="1" applyAlignment="1" applyProtection="1">
      <alignment vertical="center" wrapText="1"/>
      <protection/>
    </xf>
    <xf numFmtId="0" fontId="3" fillId="28" borderId="20" xfId="24" applyFont="1" applyFill="1" applyBorder="1" applyAlignment="1">
      <alignment horizontal="left" vertical="center" wrapText="1"/>
      <protection/>
    </xf>
    <xf numFmtId="3" fontId="16" fillId="28" borderId="20" xfId="24" applyNumberFormat="1" applyFont="1" applyFill="1" applyBorder="1" applyAlignment="1">
      <alignment horizontal="left" vertical="center" wrapText="1"/>
      <protection/>
    </xf>
    <xf numFmtId="3" fontId="3" fillId="28" borderId="20" xfId="21" applyNumberFormat="1" applyFont="1" applyFill="1" applyBorder="1" applyAlignment="1" applyProtection="1">
      <alignment horizontal="left" vertical="center" wrapText="1"/>
      <protection/>
    </xf>
    <xf numFmtId="165" fontId="3" fillId="28" borderId="20" xfId="26" applyNumberFormat="1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>
      <alignment horizontal="left" vertical="center" wrapText="1"/>
    </xf>
    <xf numFmtId="0" fontId="0" fillId="28" borderId="20" xfId="0" applyFont="1" applyFill="1" applyBorder="1" applyAlignment="1">
      <alignment wrapText="1"/>
    </xf>
    <xf numFmtId="0" fontId="3" fillId="28" borderId="20" xfId="23" applyFont="1" applyFill="1" applyBorder="1" applyAlignment="1" applyProtection="1">
      <alignment horizontal="left" vertical="center" wrapText="1"/>
      <protection/>
    </xf>
    <xf numFmtId="0" fontId="3" fillId="28" borderId="20" xfId="23" applyFont="1" applyFill="1" applyBorder="1" applyAlignment="1" applyProtection="1">
      <alignment horizontal="left" vertical="center" wrapText="1"/>
      <protection/>
    </xf>
    <xf numFmtId="3" fontId="3" fillId="28" borderId="20" xfId="21" applyNumberFormat="1" applyFont="1" applyFill="1" applyBorder="1" applyAlignment="1" applyProtection="1">
      <alignment horizontal="left" vertical="center" wrapText="1"/>
      <protection/>
    </xf>
    <xf numFmtId="3" fontId="3" fillId="28" borderId="20" xfId="22" applyNumberFormat="1" applyFont="1" applyFill="1" applyBorder="1" applyAlignment="1">
      <alignment horizontal="left" vertical="center" wrapText="1"/>
      <protection/>
    </xf>
    <xf numFmtId="3" fontId="2" fillId="28" borderId="20" xfId="24" applyNumberFormat="1" applyFont="1" applyFill="1" applyBorder="1" applyAlignment="1">
      <alignment horizontal="left" vertical="center" wrapText="1"/>
      <protection/>
    </xf>
    <xf numFmtId="0" fontId="3" fillId="28" borderId="20" xfId="29" applyFont="1" applyFill="1" applyBorder="1" applyAlignment="1">
      <alignment horizontal="left" vertical="center" wrapText="1"/>
      <protection/>
    </xf>
    <xf numFmtId="165" fontId="8" fillId="28" borderId="20" xfId="26" applyNumberFormat="1" applyFont="1" applyFill="1" applyBorder="1" applyAlignment="1" applyProtection="1">
      <alignment horizontal="left" vertical="center" wrapText="1"/>
      <protection/>
    </xf>
    <xf numFmtId="3" fontId="8" fillId="28" borderId="20" xfId="21" applyNumberFormat="1" applyFont="1" applyFill="1" applyBorder="1" applyAlignment="1" applyProtection="1">
      <alignment horizontal="left" vertical="center" wrapText="1"/>
      <protection/>
    </xf>
    <xf numFmtId="165" fontId="16" fillId="28" borderId="20" xfId="26" applyNumberFormat="1" applyFont="1" applyFill="1" applyBorder="1" applyAlignment="1" applyProtection="1">
      <alignment horizontal="left" vertical="center" wrapText="1"/>
      <protection/>
    </xf>
    <xf numFmtId="0" fontId="2" fillId="28" borderId="20" xfId="0" applyFont="1" applyFill="1" applyBorder="1" applyAlignment="1">
      <alignment vertical="center"/>
    </xf>
    <xf numFmtId="0" fontId="3" fillId="28" borderId="38" xfId="0" applyFont="1" applyFill="1" applyBorder="1" applyAlignment="1">
      <alignment horizontal="left" vertical="center" wrapText="1"/>
    </xf>
    <xf numFmtId="0" fontId="16" fillId="28" borderId="20" xfId="24" applyFont="1" applyFill="1" applyBorder="1" applyAlignment="1">
      <alignment horizontal="left" vertical="center" wrapText="1"/>
      <protection/>
    </xf>
    <xf numFmtId="0" fontId="16" fillId="28" borderId="21" xfId="24" applyFont="1" applyFill="1" applyBorder="1" applyAlignment="1">
      <alignment horizontal="left" vertical="center" wrapText="1"/>
      <protection/>
    </xf>
  </cellXfs>
  <cellStyles count="3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Финансовый 2" xfId="21"/>
    <cellStyle name="Обычный 2" xfId="22"/>
    <cellStyle name="Normal_формы ПР утвержденные" xfId="23"/>
    <cellStyle name="Обычный_Выписка из ПКВ 1115 АОТ" xfId="24"/>
    <cellStyle name="Финансовый 3" xfId="25"/>
    <cellStyle name="Финансовый 2 2" xfId="26"/>
    <cellStyle name="Стиль 1" xfId="27"/>
    <cellStyle name="Обычный_Форма 1П - МО (зам для Фонда)" xfId="28"/>
    <cellStyle name="Обычный_Коррка 2009 с новым АБК 7 (3)" xfId="29"/>
    <cellStyle name="_x000d__x000a_JournalTemplate=C:\COMFO\CTALK\JOURSTD.TPL_x000d__x000a_LbStateAddress=3 3 0 251 1 89 2 311_x000d__x000a_LbStateJou" xfId="30"/>
    <cellStyle name="%" xfId="31"/>
    <cellStyle name="%_БДДС  до 2020 г версия  02.09.10." xfId="32"/>
    <cellStyle name="%_расчет займа АО КТСметод кассовый" xfId="33"/>
    <cellStyle name="%_расчет займа АО КТСметод кассовый 2" xfId="34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35"/>
    <cellStyle name="______7" xfId="36"/>
    <cellStyle name="_~4279974" xfId="37"/>
    <cellStyle name="_~4767845" xfId="38"/>
    <cellStyle name="_~6740299" xfId="39"/>
    <cellStyle name="_~7882089" xfId="40"/>
    <cellStyle name="_1 квартал мать" xfId="41"/>
    <cellStyle name="_2,3 БО" xfId="42"/>
    <cellStyle name="_2. Формы ПР_new" xfId="43"/>
    <cellStyle name="_2.формы ПР утв.-прогноз" xfId="44"/>
    <cellStyle name="_20.08.08 Формы для АО формирование бюджетов на 2009г" xfId="45"/>
    <cellStyle name="_2004-2012 гг. потребность" xfId="46"/>
    <cellStyle name="_2008 КТЖ полугодие 31.10 22-43" xfId="47"/>
    <cellStyle name="_21.11_11.30 БО-6, БО-5 АО НК КТЖ 02" xfId="48"/>
    <cellStyle name="_4. Формы бюджета _new" xfId="49"/>
    <cellStyle name="_5БО по АО" xfId="50"/>
    <cellStyle name="_5БОвждо26.10" xfId="51"/>
    <cellStyle name="_8 НК- 01.11.07-2" xfId="52"/>
    <cellStyle name="_Comma" xfId="53"/>
    <cellStyle name="_Debts" xfId="54"/>
    <cellStyle name="_IT_Plan" xfId="55"/>
    <cellStyle name="_model_13_last" xfId="56"/>
    <cellStyle name="_NBCC_Budget_final_2002" xfId="57"/>
    <cellStyle name="_PLVK" xfId="58"/>
    <cellStyle name="_PRICE_1C" xfId="59"/>
    <cellStyle name="_ROACE Локомотив по НК" xfId="60"/>
    <cellStyle name="_WACC Холдинга" xfId="61"/>
    <cellStyle name="_Анализ ЦЭП 1 квартал 2008 год" xfId="62"/>
    <cellStyle name="_АО КТЖ и группа повыш тарифа через год на 10% гульнара" xfId="63"/>
    <cellStyle name="_АО ЦТ" xfId="64"/>
    <cellStyle name="_АОТ 1 квартал помесячно" xfId="65"/>
    <cellStyle name="_АОТ бюджет на 2008 год одобренный вариант кз70 рф 84" xfId="66"/>
    <cellStyle name="_БДДС  до 2020 г версия  02.09.10." xfId="67"/>
    <cellStyle name="_БК 2007 КТЖ 19.12.06" xfId="68"/>
    <cellStyle name="_БК 2007 КТЖ испр" xfId="69"/>
    <cellStyle name="_БК 4_5 2007 ГРУППА" xfId="70"/>
    <cellStyle name="_БК 4_5 2007 ГРУППА без займа" xfId="71"/>
    <cellStyle name="_БО 2007 июльКор" xfId="72"/>
    <cellStyle name="_БО 2007 КТЖ корр 10.04.2007" xfId="73"/>
    <cellStyle name="_БО 2007 КТЖ корр июнь 2007" xfId="74"/>
    <cellStyle name="_БО 3 корр. от 24 июля 2007" xfId="75"/>
    <cellStyle name="_БО-2, БК-2" xfId="76"/>
    <cellStyle name="_БО-3 КТЖ 24.11.06" xfId="77"/>
    <cellStyle name="_БО5 БО6 Корр Июль 120707 24_12" xfId="78"/>
    <cellStyle name="_БО5 для самрука" xfId="79"/>
    <cellStyle name="_Бюджет 2007 года с учетом коррек 12.09.07г.для НХ" xfId="80"/>
    <cellStyle name="_Бюджет 2007 года с учетом коррек испр.11.07.07г." xfId="81"/>
    <cellStyle name="_Бюджет 2007 года с учетом коррек испр.12.07.07г." xfId="82"/>
    <cellStyle name="_Бюджет 2007 года с учетом коррек испр.19.07.07г." xfId="83"/>
    <cellStyle name="_Бюджет 2007 года с учетом коррек испр.29.08.07г.для  Жанары" xfId="84"/>
    <cellStyle name="_Бюджет 2010 08.09.2009г без Лизинга" xfId="85"/>
    <cellStyle name="_Бюджет АО 2007 СВОД с корректировкой 2 полугодия на БК от 13.06.07 с КТТ изм" xfId="86"/>
    <cellStyle name="_Бюджет АО 2007 СВОД с корректировкой в книжку" xfId="87"/>
    <cellStyle name="_Бюджет в ЦЭП 10.04.2008г." xfId="88"/>
    <cellStyle name="_Бюджет вагоносборки" xfId="89"/>
    <cellStyle name="_Бюджет на 2008" xfId="90"/>
    <cellStyle name="_Бюджет на 2008 год без уч.роста тарифа кз70 рф 84 для тарифа" xfId="91"/>
    <cellStyle name="_Бюджет на 2008 год на 10.11.2007 АОТ рф84 кз70 рем Камкор" xfId="92"/>
    <cellStyle name="_ВЖДО" xfId="93"/>
    <cellStyle name="_выплаты по обязательствам до 2016 года (по матери)" xfId="94"/>
    <cellStyle name="_Вырезка из ПГЗ ТМЦ" xfId="95"/>
    <cellStyle name="_Группа КТЖ 28нояб06" xfId="96"/>
    <cellStyle name="_гсм" xfId="97"/>
    <cellStyle name="_ГФ на 2006 год (проект)" xfId="98"/>
    <cellStyle name="_ДИТ_outlook_28сент02 с сокращ" xfId="99"/>
    <cellStyle name="_Для Аскара по матери до 2012 года_14_11_2007" xfId="100"/>
    <cellStyle name="_Для баланса КТЖ коррек 120707" xfId="101"/>
    <cellStyle name="_Для Жанары" xfId="102"/>
    <cellStyle name="_для Назиры Хамитовны" xfId="103"/>
    <cellStyle name="_Для Рината-111" xfId="104"/>
    <cellStyle name="_Для Рината-111_Пересчет кредита - 10.03.09г.5л ЛСЦ" xfId="105"/>
    <cellStyle name="_Для Рината-111_Платежи по лизингу ЦТУ с индексацией_10.03.09_2" xfId="106"/>
    <cellStyle name="_для ЦФ План по обязательствам до 2013 года (1)" xfId="107"/>
    <cellStyle name="_для ЦФ План по обязательствам до 2013 года (2)" xfId="108"/>
    <cellStyle name="_завод иностр 290507 скл1рен22 транспорт" xfId="109"/>
    <cellStyle name="_Займы" xfId="110"/>
    <cellStyle name="_ЗаймыПрогноз 2007_2016" xfId="111"/>
    <cellStyle name="_заявка от МТО на ПЗ 2010 для Рано" xfId="112"/>
    <cellStyle name="_инвест 2007-2009 гг.перед" xfId="113"/>
    <cellStyle name="_ИП на 01.09.06" xfId="114"/>
    <cellStyle name="_ИСПОЛНЕНИЕ за 2005 г (30 721 391)" xfId="115"/>
    <cellStyle name="_ИТ" xfId="116"/>
    <cellStyle name="_ИТ_бд2003_с переносом_060303" xfId="117"/>
    <cellStyle name="_ИТ_ВК_ВК-Р_для уточнений270802" xfId="118"/>
    <cellStyle name="_ИТ_НБ_outlook_сент02" xfId="119"/>
    <cellStyle name="_к БП Телекрона с расчетом нпв (1)" xfId="120"/>
    <cellStyle name="_КассовыйБюджет декабрь" xfId="121"/>
    <cellStyle name="_КБ2007КТЖ_Самрук" xfId="122"/>
    <cellStyle name="_Книга1" xfId="123"/>
    <cellStyle name="_Книга1_2008 КТЖ полугодие 31.10 22-43" xfId="124"/>
    <cellStyle name="_Книга1_АО КТЖ и группа повыш тарифа через год на 10% гульнара" xfId="125"/>
    <cellStyle name="_Книга1_БДДС  до 2020 г версия  02.09.10." xfId="126"/>
    <cellStyle name="_Книга1_Лист3" xfId="127"/>
    <cellStyle name="_Книга1_План развития 2008-2010" xfId="128"/>
    <cellStyle name="_Книга2" xfId="129"/>
    <cellStyle name="_Книга2_Пересчет кредита - 10.03.09г.5л ЛСЦ" xfId="130"/>
    <cellStyle name="_Книга2_Платежи по лизингу ЦТУ с индексацией_10.03.09_2" xfId="131"/>
    <cellStyle name="_Книга3" xfId="132"/>
    <cellStyle name="_консалид.прогноз дох-расх АО ВЖДО на 2008-10г." xfId="133"/>
    <cellStyle name="_Копия 2004-2012 гг  потребность" xfId="134"/>
    <cellStyle name="_Копия Книга6" xfId="135"/>
    <cellStyle name="_Копия Расшифровка к письму от 20.02.07 свод_изм." xfId="136"/>
    <cellStyle name="_Корректировка 2 полугодия" xfId="137"/>
    <cellStyle name="_Корректировки Годового план гос.закупок на 2006 год АО Локомотив" xfId="138"/>
    <cellStyle name="_косвенный свод" xfId="139"/>
    <cellStyle name="_Кредитный бюджет на 2009_ ЦЭП (все суммы в тыс.тенге)" xfId="140"/>
    <cellStyle name="_Лист4" xfId="141"/>
    <cellStyle name="_Локомотив12 мес" xfId="142"/>
    <cellStyle name="_ЛСЦ" xfId="143"/>
    <cellStyle name="_мебель, оборудование инвентарь1207" xfId="144"/>
    <cellStyle name="_Налоги 2008-2010 - 2" xfId="145"/>
    <cellStyle name="_налоги 2009-2013 на 11.11.08" xfId="146"/>
    <cellStyle name="_Налоговый бюджет АО Локомотив 2009-2013 на 18.09.08" xfId="147"/>
    <cellStyle name="_Налоговый бюджет АО Локомотив 2009-2013 на 21.10.08-2" xfId="148"/>
    <cellStyle name="_НК на 1 октября 2006 г.КЖДТ" xfId="149"/>
    <cellStyle name="_Ожидаемый фин.результат  и факт 2008 года" xfId="150"/>
    <cellStyle name="_Окончательнй проект 2009(ед. фаил)" xfId="151"/>
    <cellStyle name="_от С" xfId="152"/>
    <cellStyle name="_Отчет анализ за 9 мес. 2007 года" xfId="153"/>
    <cellStyle name="_ОТЧЕТ для ДКФ    06 04 05  (6)" xfId="154"/>
    <cellStyle name="_План  по труду на 2009 год" xfId="155"/>
    <cellStyle name="_План на 2009 год с увел. грузообр. 05.12.08 г." xfId="156"/>
    <cellStyle name="_План по поездам на 28.07.09 на 2010 год" xfId="157"/>
    <cellStyle name="_План по труду 2011 год на СД" xfId="158"/>
    <cellStyle name="_План по труду с корректр. АО Локомотив (посл. с Лизингом)" xfId="159"/>
    <cellStyle name="_План развития 2008-2010" xfId="160"/>
    <cellStyle name="_План развития ПТС на 2005-2010 (связи станционной части)" xfId="161"/>
    <cellStyle name="_План факт ремонт на 1 полугодие по 21 форме" xfId="162"/>
    <cellStyle name="_план, ожид. проект по лок-час.  по сущет.ценам,с 1 сент" xfId="163"/>
    <cellStyle name="_ПМ Деньги оценка 2007 свод вместе" xfId="164"/>
    <cellStyle name="_ПМ свод на 05.03" xfId="165"/>
    <cellStyle name="_потребность эл.эн. 2008г" xfId="166"/>
    <cellStyle name="_Приложение в ЦЭП (перечень проектов)2" xfId="167"/>
    <cellStyle name="_ПриложКБ2007 КТЖ_Самрук" xfId="168"/>
    <cellStyle name="_Проект АО на 2008год свод все варианты" xfId="169"/>
    <cellStyle name="_Произ. программа на 2009г" xfId="170"/>
    <cellStyle name="_произв.цели - приложение к СНР_айгерим_09.11" xfId="171"/>
    <cellStyle name="_Прочие 2009 ПЛВКЭ" xfId="172"/>
    <cellStyle name="_Разработочная таблица к НК Самрук 14.11.06" xfId="173"/>
    <cellStyle name="_расходы сравнительная" xfId="174"/>
    <cellStyle name="_Расчет" xfId="175"/>
    <cellStyle name="_расчет денег, индик, инвест от 26.04_11.36" xfId="176"/>
    <cellStyle name="_расчет КПН на 24.09.09-2" xfId="177"/>
    <cellStyle name="_Расчет программы ремонта уменьшенный с МК" xfId="178"/>
    <cellStyle name="_Расшифровка Кап влож и соц сферы 02 11 06" xfId="179"/>
    <cellStyle name="_Ремонт сравнение с утвержденным для топлива" xfId="180"/>
    <cellStyle name="_с 2НК-9НК" xfId="181"/>
    <cellStyle name="_Свод 10 НК" xfId="182"/>
    <cellStyle name="_Свод в Самрук по ДО" xfId="183"/>
    <cellStyle name="_Свод ДДС по АО 5БО_23_11_Бибигуль_24.11.09.31" xfId="184"/>
    <cellStyle name="_Свод ДДС по АО 5БО_26_11" xfId="185"/>
    <cellStyle name="_Свод для 6НК" xfId="186"/>
    <cellStyle name="_Свод на 2009 год недораб" xfId="187"/>
    <cellStyle name="_Свод- прогноз 2008 год с изм. цен на ТЭР" xfId="188"/>
    <cellStyle name="_Текущая часть и займы на 31.12.09 -13 (+40 ярдов+ЛСЦ710 28.09.08)-ЛЛ+измен ПЛВК (откоррек.1.10.08)" xfId="189"/>
    <cellStyle name="_Топливо на коррек. на 2009 г" xfId="190"/>
    <cellStyle name="_Утв СД Бюджет расшиф 29 12 05" xfId="191"/>
    <cellStyle name="_Финмодель ТТК 2008-2018" xfId="192"/>
    <cellStyle name="_Финрезультат 04.04.07" xfId="193"/>
    <cellStyle name="_форма 11НК 2008-2010" xfId="194"/>
    <cellStyle name="_Форма БД 2003" xfId="195"/>
    <cellStyle name="_форма БДДС по форме КТЖ  версия 30.09.08г" xfId="196"/>
    <cellStyle name="_Форма БК3 кратк" xfId="197"/>
    <cellStyle name="_ФормаБК3послеотккпо новому" xfId="198"/>
    <cellStyle name="_Формы для АО формирование бюджетов на 2009г  Свод 2" xfId="199"/>
    <cellStyle name="_Формы для Самрука 5БО и 6БО 2_00 120707" xfId="200"/>
    <cellStyle name="_Формы инвест" xfId="201"/>
    <cellStyle name="_формы к регламенту бюджета АОТ" xfId="202"/>
    <cellStyle name="_Формы нк 2008" xfId="203"/>
    <cellStyle name="_Формы НК 21.12.2006" xfId="204"/>
    <cellStyle name="_формы НК к ПР" xfId="205"/>
    <cellStyle name="_формы НК-АО ВЖДО" xfId="206"/>
    <cellStyle name="_ФормыБК" xfId="207"/>
    <cellStyle name="_ФормыБК-4" xfId="208"/>
    <cellStyle name="_фот-2011" xfId="209"/>
    <cellStyle name="_ЦТ + завод План  2008-2016 29.05.07" xfId="210"/>
    <cellStyle name="_ЦФПлан до 2016 года" xfId="211"/>
    <cellStyle name="_ЦЭП выплаты до 2016  года конс" xfId="212"/>
    <cellStyle name="_шаблон" xfId="213"/>
    <cellStyle name="”ќђќ‘ћ‚›‰" xfId="214"/>
    <cellStyle name="”љ‘ђћ‚ђќќ›‰" xfId="215"/>
    <cellStyle name="„…ќ…†ќ›‰" xfId="216"/>
    <cellStyle name="‡ђѓћ‹ћ‚ћљ1" xfId="217"/>
    <cellStyle name="‡ђѓћ‹ћ‚ћљ2" xfId="218"/>
    <cellStyle name="’ћѓћ‚›‰" xfId="219"/>
    <cellStyle name="0,0_x000d__x000a_NA_x000d__x000a_" xfId="220"/>
    <cellStyle name="'000" xfId="221"/>
    <cellStyle name="20% - Accent1" xfId="222"/>
    <cellStyle name="20% - Accent2" xfId="223"/>
    <cellStyle name="20% - Accent3" xfId="224"/>
    <cellStyle name="20% - Accent4" xfId="225"/>
    <cellStyle name="20% - Accent5" xfId="226"/>
    <cellStyle name="20% - Accent6" xfId="227"/>
    <cellStyle name="40% - Accent1" xfId="228"/>
    <cellStyle name="40% - Accent2" xfId="229"/>
    <cellStyle name="40% - Accent3" xfId="230"/>
    <cellStyle name="40% - Accent4" xfId="231"/>
    <cellStyle name="40% - Accent5" xfId="232"/>
    <cellStyle name="40% - Accent6" xfId="233"/>
    <cellStyle name="60% - Accent1" xfId="234"/>
    <cellStyle name="60% - Accent2" xfId="235"/>
    <cellStyle name="60% - Accent3" xfId="236"/>
    <cellStyle name="60% - Accent4" xfId="237"/>
    <cellStyle name="60% - Accent5" xfId="238"/>
    <cellStyle name="60% - Accent6" xfId="239"/>
    <cellStyle name="Accent1" xfId="240"/>
    <cellStyle name="Accent2" xfId="241"/>
    <cellStyle name="Accent3" xfId="242"/>
    <cellStyle name="Accent4" xfId="243"/>
    <cellStyle name="Accent5" xfId="244"/>
    <cellStyle name="Accent6" xfId="245"/>
    <cellStyle name="Bad" xfId="246"/>
    <cellStyle name="Calc Currency (0)" xfId="247"/>
    <cellStyle name="Calc Currency (2)" xfId="248"/>
    <cellStyle name="Calc Percent (0)" xfId="249"/>
    <cellStyle name="Calc Percent (1)" xfId="250"/>
    <cellStyle name="Calc Percent (2)" xfId="251"/>
    <cellStyle name="Calc Units (0)" xfId="252"/>
    <cellStyle name="Calc Units (1)" xfId="253"/>
    <cellStyle name="Calc Units (2)" xfId="254"/>
    <cellStyle name="Calculation" xfId="255"/>
    <cellStyle name="Check" xfId="256"/>
    <cellStyle name="Check Cell" xfId="257"/>
    <cellStyle name="Comma  - Style1" xfId="258"/>
    <cellStyle name="Comma  - Style2" xfId="259"/>
    <cellStyle name="Comma  - Style3" xfId="260"/>
    <cellStyle name="Comma  - Style4" xfId="261"/>
    <cellStyle name="Comma  - Style5" xfId="262"/>
    <cellStyle name="Comma  - Style6" xfId="263"/>
    <cellStyle name="Comma  - Style7" xfId="264"/>
    <cellStyle name="Comma  - Style8" xfId="265"/>
    <cellStyle name="Comma [0]_#6 Temps &amp; Contractors" xfId="266"/>
    <cellStyle name="Comma [00]" xfId="267"/>
    <cellStyle name="Comma_#6 Temps &amp; Contractors" xfId="268"/>
    <cellStyle name="Currency [00]" xfId="269"/>
    <cellStyle name="Currency_#6 Temps &amp; Contractors" xfId="270"/>
    <cellStyle name="Date" xfId="271"/>
    <cellStyle name="Date Short" xfId="272"/>
    <cellStyle name="Date without year" xfId="273"/>
    <cellStyle name="Date_Формы НК 2008-09-10" xfId="274"/>
    <cellStyle name="DELTA" xfId="275"/>
    <cellStyle name="Dezimal [0]_1380" xfId="276"/>
    <cellStyle name="Dezimal_1380" xfId="277"/>
    <cellStyle name="E&amp;Y House" xfId="278"/>
    <cellStyle name="Enter Currency (0)" xfId="279"/>
    <cellStyle name="Enter Currency (2)" xfId="280"/>
    <cellStyle name="Enter Units (0)" xfId="281"/>
    <cellStyle name="Enter Units (1)" xfId="282"/>
    <cellStyle name="Enter Units (2)" xfId="283"/>
    <cellStyle name="Euro" xfId="284"/>
    <cellStyle name="Explanatory Text" xfId="285"/>
    <cellStyle name="F2" xfId="286"/>
    <cellStyle name="F3" xfId="287"/>
    <cellStyle name="F4" xfId="288"/>
    <cellStyle name="F5" xfId="289"/>
    <cellStyle name="F6" xfId="290"/>
    <cellStyle name="F7" xfId="291"/>
    <cellStyle name="F8" xfId="292"/>
    <cellStyle name="From" xfId="293"/>
    <cellStyle name="Good" xfId="294"/>
    <cellStyle name="Grey" xfId="295"/>
    <cellStyle name="Header1" xfId="296"/>
    <cellStyle name="Header2" xfId="297"/>
    <cellStyle name="Heading" xfId="298"/>
    <cellStyle name="Heading 1" xfId="299"/>
    <cellStyle name="Heading 2" xfId="300"/>
    <cellStyle name="Heading 3" xfId="301"/>
    <cellStyle name="Heading 4" xfId="302"/>
    <cellStyle name="Hiperligação" xfId="303"/>
    <cellStyle name="Hiperligação visitada" xfId="304"/>
    <cellStyle name="Hyperlink_RESULTS" xfId="305"/>
    <cellStyle name="Indefinido" xfId="306"/>
    <cellStyle name="Input" xfId="307"/>
    <cellStyle name="Input [yellow]" xfId="308"/>
    <cellStyle name="Input_~4129685" xfId="309"/>
    <cellStyle name="International" xfId="310"/>
    <cellStyle name="International1" xfId="311"/>
    <cellStyle name="Link Currency (0)" xfId="312"/>
    <cellStyle name="Link Currency (2)" xfId="313"/>
    <cellStyle name="Link Units (0)" xfId="314"/>
    <cellStyle name="Link Units (1)" xfId="315"/>
    <cellStyle name="Link Units (2)" xfId="316"/>
    <cellStyle name="Linked Cell" xfId="317"/>
    <cellStyle name="Milliers [0]_Feuil1" xfId="318"/>
    <cellStyle name="Milliers_Feuil1" xfId="319"/>
    <cellStyle name="Model" xfId="320"/>
    <cellStyle name="Monétaire [0]_Feuil1" xfId="321"/>
    <cellStyle name="Monétaire_Feuil1" xfId="322"/>
    <cellStyle name="Neutral" xfId="323"/>
    <cellStyle name="no dec" xfId="324"/>
    <cellStyle name="Normal - Style1" xfId="325"/>
    <cellStyle name="Normal_# 41-Market &amp;Trends" xfId="326"/>
    <cellStyle name="Normal1" xfId="327"/>
    <cellStyle name="normбlnм_laroux" xfId="328"/>
    <cellStyle name="Note" xfId="329"/>
    <cellStyle name="numbers" xfId="330"/>
    <cellStyle name="Ôčíŕíńîâűé [0]_ďđĺäďđ-110_ďđĺäďđ-110 (2)" xfId="331"/>
    <cellStyle name="Option" xfId="332"/>
    <cellStyle name="Output" xfId="333"/>
    <cellStyle name="paint" xfId="334"/>
    <cellStyle name="Percent (0)" xfId="335"/>
    <cellStyle name="Percent [0]" xfId="336"/>
    <cellStyle name="Percent [00]" xfId="337"/>
    <cellStyle name="Percent [2]" xfId="338"/>
    <cellStyle name="Percent_#6 Temps &amp; Contractors" xfId="339"/>
    <cellStyle name="piw#" xfId="340"/>
    <cellStyle name="piw%" xfId="341"/>
    <cellStyle name="PrePop Currency (0)" xfId="342"/>
    <cellStyle name="PrePop Currency (2)" xfId="343"/>
    <cellStyle name="PrePop Units (0)" xfId="344"/>
    <cellStyle name="PrePop Units (1)" xfId="345"/>
    <cellStyle name="PrePop Units (2)" xfId="346"/>
    <cellStyle name="Price_Body" xfId="347"/>
    <cellStyle name="Rubles" xfId="348"/>
    <cellStyle name="SAPBEXchaText" xfId="349"/>
    <cellStyle name="SAPBEXheaderItem" xfId="350"/>
    <cellStyle name="SAPBEXheaderText" xfId="351"/>
    <cellStyle name="SAPBEXHLevel2" xfId="352"/>
    <cellStyle name="SAPBEXHLevel3" xfId="353"/>
    <cellStyle name="SAPBEXstdData" xfId="354"/>
    <cellStyle name="SAPBEXstdItemX" xfId="355"/>
    <cellStyle name="stand_bord" xfId="356"/>
    <cellStyle name="Tausender" xfId="357"/>
    <cellStyle name="Text Indent A" xfId="358"/>
    <cellStyle name="Text Indent B" xfId="359"/>
    <cellStyle name="Text Indent C" xfId="360"/>
    <cellStyle name="Tickmark" xfId="361"/>
    <cellStyle name="Title" xfId="362"/>
    <cellStyle name="Total" xfId="363"/>
    <cellStyle name="Tusenskille_Redusert penetrasjonsmodell" xfId="364"/>
    <cellStyle name="Überschrift 1" xfId="365"/>
    <cellStyle name="Überschrift 2" xfId="366"/>
    <cellStyle name="Überschrift 3" xfId="367"/>
    <cellStyle name="Unit" xfId="368"/>
    <cellStyle name="Valuta [0]_NEGS" xfId="369"/>
    <cellStyle name="Valuta_NEGS" xfId="370"/>
    <cellStyle name="Währung [0]_1380" xfId="371"/>
    <cellStyle name="Währung_1380" xfId="372"/>
    <cellStyle name="Warning Text" xfId="373"/>
    <cellStyle name="Беззащитный" xfId="374"/>
    <cellStyle name="Гиперссылка 2" xfId="375"/>
    <cellStyle name="Группа" xfId="376"/>
    <cellStyle name="Дата" xfId="377"/>
    <cellStyle name="Денежный 2" xfId="378"/>
    <cellStyle name="Защитный" xfId="379"/>
    <cellStyle name="Звезды" xfId="380"/>
    <cellStyle name="КАНДАГАЧ тел3-33-96" xfId="381"/>
    <cellStyle name="Обычный 3" xfId="382"/>
    <cellStyle name="Процентный 2" xfId="383"/>
    <cellStyle name="Процентный 3" xfId="384"/>
    <cellStyle name="Стиль 1 2" xfId="385"/>
    <cellStyle name="Стиль 1_2012-2015 ремонт" xfId="386"/>
    <cellStyle name="Стиль 2" xfId="387"/>
    <cellStyle name="Стиль 3" xfId="388"/>
    <cellStyle name="Стиль 4" xfId="389"/>
    <cellStyle name="Стиль 5" xfId="390"/>
    <cellStyle name="Стиль_названий" xfId="391"/>
    <cellStyle name="Тысячи [0]" xfId="392"/>
    <cellStyle name="Тысячи_010SN05" xfId="393"/>
    <cellStyle name="Финансовый 3 2" xfId="394"/>
    <cellStyle name="Финансовый 4" xfId="395"/>
    <cellStyle name="Финансовый 5" xfId="396"/>
    <cellStyle name="Финансовый 6" xfId="397"/>
    <cellStyle name="Цена" xfId="398"/>
    <cellStyle name="Џђћ–…ќ’ќ›‰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SharedDocs\Documents%20and%20Settings\ageyze\My%20Documents\Projects\KMG\additional_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ADEYESA\aws\Documents%20and%20Settings\t.kulmanova\Local%20Settings\Temporary%20Internet%20Files\OLK131\&#1076;&#1077;&#1073;&#1080;&#1090;%20&#1085;&#1072;%2031%2006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&#1048;&#1058;\Documents%20and%20Settings\Zhugurova\Local%20Settings\Temporary%20Internet%20Files\OLK12\&#1092;&#1077;&#1074;%202002\&#1044;&#1041;&#1057;&#1055;_02_%20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-m4\Work\Documents%20and%20Settings\Seilov\Local%20Settings\Temporary%20Internet%20Files\OLK80\&#1088;&#1072;&#1073;.&#1092;&#1072;&#1081;&#1083;%20&#1087;&#1086;%20&#1079;&#1072;&#1090;&#1088;&#1072;&#1090;&#1072;&#1084;%207-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nts%20and%20Settings\A-Abilov\Local%20Settings\Temporary%20Internet%20Files\OLK12E\&#1060;&#1086;&#1088;&#1084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41;&#1044;\&#1050;&#1086;&#1101;&#1092;&#1092;&#1080;&#1094;&#1080;&#1077;&#1085;&#1090;&#109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3\Indicate%20Plan%202003-2005\DOCUME~1\M-AITZ~1\LOCALS~1\Temp\C.Lotus.Notes.Data\&#1057;&#1074;&#1086;&#1073;&#1086;&#1076;&#1085;&#1072;&#1103;\&#1050;&#1052;&#1043;%202003%20&#1080;&#1102;&#1085;&#1100;\&#1040;&#1053;&#1055;&#1047;_06_20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rmanova_L\AppData\Local\Microsoft\Windows\Temporary%20Internet%20Files\Content.Outlook\X7CXYNGI\&#1080;&#1085;&#1074;&#1077;&#1089;&#1090;%20&#1053;&#1091;&#1088;&#1075;&#1091;&#1083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rmanova_L\Desktop\&#1053;&#1091;&#1088;&#1078;&#1072;&#1085;%20&#1086;&#1090;%204.10.2013\&#1086;&#1090;&#1095;&#1077;&#1090;%20&#1055;&#1050;&#1042;%202014\1%20&#1082;&#1074;&#1072;&#1088;&#1090;&#1072;&#1083;\&#1092;&#1072;&#1082;&#1090;%20&#1055;&#1050;&#1042;%201%20&#1082;&#1074;&#1072;&#1088;&#1090;&#1072;&#1083;%202014&#1075;%20%20&#1089;%20&#1075;&#1086;&#1076;&#1086;&#1074;&#1099;&#1084;%20&#1092;&#1080;&#1085;&#1072;&#1085;&#1089;&#1080;&#1088;&#1086;&#1074;&#1072;&#1085;&#1080;&#1077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12\Work\Documents%20and%20Settings\shekimov\&#1056;&#1072;&#1073;&#1086;&#1095;&#1080;&#1081;%20&#1089;&#1090;&#1086;&#1083;\Alshyn\&#1044;&#1077;&#1090;&#1080;%20&#1048;&#1058;%20&#1053;&#1058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dp25\&#1057;&#1074;&#1086;&#1073;&#1086;&#1076;&#1085;&#1072;&#1103;\DOCUME~1\N-DZHA~1\LOCALS~1\Temp\C.Lotus.Notes.Data\rUM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данн"/>
      <sheetName val="PP&amp;E mvt for 2003"/>
      <sheetName val="Нефть"/>
      <sheetName val="Hidden"/>
      <sheetName val="L-1"/>
      <sheetName val="Лист 1"/>
      <sheetName val="цеховые"/>
      <sheetName val="Water trucking 2005"/>
      <sheetName val="FES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Loans out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L-1 Займ БРК инвест цели"/>
      <sheetName val="G-1"/>
      <sheetName val="Treatment Summary"/>
      <sheetName val="Пром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>
        <row r="2">
          <cell r="B2">
            <v>7000000000</v>
          </cell>
        </row>
        <row r="3">
          <cell r="B3">
            <v>0.11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</sheetNames>
    <sheetDataSet>
      <sheetData sheetId="0" refreshError="1"/>
      <sheetData sheetId="1" refreshError="1">
        <row r="1">
          <cell r="B1" t="str">
            <v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>ОАО "Узеньмунайгаз" </v>
          </cell>
          <cell r="F5" t="str">
            <v>ОАО "Узенмунайгаз"</v>
          </cell>
          <cell r="G5">
            <v>92</v>
          </cell>
          <cell r="H5">
            <v>536.403</v>
          </cell>
        </row>
        <row r="6">
          <cell r="A6">
            <v>2</v>
          </cell>
          <cell r="B6" t="str">
            <v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</sheetNames>
    <sheetDataSet>
      <sheetData sheetId="0">
        <row r="12">
          <cell r="BO12">
            <v>17</v>
          </cell>
        </row>
        <row r="51">
          <cell r="BO51">
            <v>48</v>
          </cell>
        </row>
        <row r="52">
          <cell r="BO52">
            <v>16</v>
          </cell>
        </row>
        <row r="53">
          <cell r="BO53">
            <v>16</v>
          </cell>
        </row>
        <row r="54">
          <cell r="BO54">
            <v>17</v>
          </cell>
        </row>
        <row r="55">
          <cell r="BO55">
            <v>47</v>
          </cell>
        </row>
        <row r="56">
          <cell r="BO56">
            <v>37</v>
          </cell>
        </row>
        <row r="57">
          <cell r="BO57">
            <v>56</v>
          </cell>
        </row>
        <row r="58">
          <cell r="BO58">
            <v>251</v>
          </cell>
        </row>
        <row r="77">
          <cell r="BO77">
            <v>2</v>
          </cell>
        </row>
        <row r="106">
          <cell r="B106" t="str">
            <v>Приобретение мебели для ТЧЭ Екибастуз</v>
          </cell>
        </row>
        <row r="122">
          <cell r="BO122">
            <v>9</v>
          </cell>
        </row>
        <row r="123">
          <cell r="BO123">
            <v>2</v>
          </cell>
        </row>
        <row r="124">
          <cell r="BO124">
            <v>3</v>
          </cell>
        </row>
        <row r="126">
          <cell r="BO126">
            <v>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1(13)"/>
    </sheetNames>
    <sheetDataSet>
      <sheetData sheetId="0">
        <row r="42">
          <cell r="B42" t="str">
            <v>Реконструкция здания СБК ТЧЭ-Макат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276684659.8485163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66797737.7741</v>
          </cell>
          <cell r="M20">
            <v>62089459.82666667</v>
          </cell>
          <cell r="P20">
            <v>58663564.38666667</v>
          </cell>
          <cell r="S20">
            <v>57148357.946666665</v>
          </cell>
          <cell r="V20">
            <v>52416743.50666667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8746.05</v>
          </cell>
          <cell r="M23">
            <v>7843.799999999999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34796773.7741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527971.7829869</v>
          </cell>
          <cell r="J32">
            <v>572587.2941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50828307.75920886</v>
          </cell>
          <cell r="S79">
            <v>59472067.17881575</v>
          </cell>
          <cell r="V79">
            <v>64746588.72590745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3505359.946666667</v>
          </cell>
          <cell r="V84">
            <v>3345426.506666667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20.4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</v>
          </cell>
          <cell r="M390">
            <v>62422712.82666667</v>
          </cell>
          <cell r="P390">
            <v>58932205.38666667</v>
          </cell>
          <cell r="S390">
            <v>57349993.946666665</v>
          </cell>
          <cell r="V390">
            <v>52644026.50666667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перевозки"/>
      <sheetName val="Список документов"/>
      <sheetName val="Non-Statistical Sampling Master"/>
      <sheetName val="Global Data"/>
      <sheetName val="SMSTemp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09"/>
  <sheetViews>
    <sheetView tabSelected="1" view="pageBreakPreview" zoomScale="60" workbookViewId="0" topLeftCell="A1">
      <pane xSplit="2" ySplit="8" topLeftCell="C91" activePane="bottomRight" state="frozen"/>
      <selection pane="topRight" activeCell="C1" sqref="C1"/>
      <selection pane="bottomLeft" activeCell="A9" sqref="A9"/>
      <selection pane="bottomRight" activeCell="D24" sqref="D24"/>
    </sheetView>
  </sheetViews>
  <sheetFormatPr defaultColWidth="8.796875" defaultRowHeight="15" outlineLevelRow="1"/>
  <cols>
    <col min="1" max="1" width="7.3984375" style="22" bestFit="1" customWidth="1"/>
    <col min="2" max="2" width="59.09765625" style="23" customWidth="1"/>
    <col min="3" max="3" width="19" style="23" customWidth="1"/>
    <col min="4" max="4" width="17.59765625" style="23" customWidth="1"/>
    <col min="5" max="5" width="14.09765625" style="23" bestFit="1" customWidth="1"/>
    <col min="6" max="6" width="15.3984375" style="23" bestFit="1" customWidth="1"/>
    <col min="7" max="8" width="8.5" style="23" customWidth="1"/>
    <col min="9" max="9" width="12.59765625" style="23" bestFit="1" customWidth="1"/>
    <col min="10" max="10" width="9.59765625" style="163" customWidth="1"/>
    <col min="11" max="11" width="13.59765625" style="23" customWidth="1"/>
    <col min="12" max="12" width="16" style="23" customWidth="1"/>
    <col min="13" max="13" width="13.5" style="23" bestFit="1" customWidth="1"/>
    <col min="14" max="14" width="19.5" style="23" customWidth="1"/>
    <col min="15" max="15" width="12" style="23" customWidth="1"/>
    <col min="16" max="16" width="9.19921875" style="23" customWidth="1"/>
    <col min="17" max="17" width="13.5" style="23" customWidth="1"/>
    <col min="18" max="18" width="15.59765625" style="23" customWidth="1"/>
    <col min="19" max="19" width="13.59765625" style="23" customWidth="1"/>
    <col min="20" max="20" width="16.5" style="23" customWidth="1"/>
    <col min="21" max="21" width="9.09765625" style="23" customWidth="1"/>
    <col min="22" max="22" width="13.5" style="23" bestFit="1" customWidth="1"/>
    <col min="23" max="23" width="14" style="23" customWidth="1"/>
    <col min="24" max="24" width="15" style="23" customWidth="1"/>
    <col min="25" max="25" width="9.8984375" style="23" bestFit="1" customWidth="1"/>
    <col min="26" max="16384" width="9" style="23" customWidth="1"/>
  </cols>
  <sheetData>
    <row r="1" spans="1:23" ht="134.25" customHeight="1" thickBot="1">
      <c r="A1" s="262" t="s">
        <v>167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3" s="100" customFormat="1" ht="57" customHeight="1" thickBot="1">
      <c r="A2" s="264" t="s">
        <v>0</v>
      </c>
      <c r="B2" s="267" t="s">
        <v>98</v>
      </c>
      <c r="C2" s="267" t="s">
        <v>99</v>
      </c>
      <c r="D2" s="270" t="s">
        <v>109</v>
      </c>
      <c r="E2" s="273" t="s">
        <v>110</v>
      </c>
      <c r="F2" s="274"/>
      <c r="G2" s="274"/>
      <c r="H2" s="275"/>
      <c r="I2" s="276" t="s">
        <v>115</v>
      </c>
      <c r="J2" s="277"/>
      <c r="K2" s="277"/>
      <c r="L2" s="277"/>
      <c r="M2" s="277"/>
      <c r="N2" s="278"/>
      <c r="O2" s="273" t="s">
        <v>164</v>
      </c>
      <c r="P2" s="274"/>
      <c r="Q2" s="274"/>
      <c r="R2" s="274"/>
      <c r="S2" s="274"/>
      <c r="T2" s="275"/>
      <c r="U2" s="279" t="s">
        <v>2</v>
      </c>
      <c r="V2" s="280"/>
      <c r="W2" s="283" t="s">
        <v>104</v>
      </c>
    </row>
    <row r="3" spans="1:23" s="100" customFormat="1" ht="57" customHeight="1" thickBot="1">
      <c r="A3" s="265"/>
      <c r="B3" s="268"/>
      <c r="C3" s="268"/>
      <c r="D3" s="271"/>
      <c r="E3" s="198" t="s">
        <v>111</v>
      </c>
      <c r="F3" s="200" t="s">
        <v>112</v>
      </c>
      <c r="G3" s="198" t="s">
        <v>113</v>
      </c>
      <c r="H3" s="201" t="s">
        <v>114</v>
      </c>
      <c r="I3" s="286" t="s">
        <v>100</v>
      </c>
      <c r="J3" s="283" t="s">
        <v>102</v>
      </c>
      <c r="K3" s="270" t="s">
        <v>100</v>
      </c>
      <c r="L3" s="283" t="s">
        <v>101</v>
      </c>
      <c r="M3" s="270" t="s">
        <v>100</v>
      </c>
      <c r="N3" s="283" t="s">
        <v>103</v>
      </c>
      <c r="O3" s="270" t="s">
        <v>100</v>
      </c>
      <c r="P3" s="283" t="s">
        <v>102</v>
      </c>
      <c r="Q3" s="270" t="s">
        <v>100</v>
      </c>
      <c r="R3" s="283" t="s">
        <v>101</v>
      </c>
      <c r="S3" s="270" t="s">
        <v>100</v>
      </c>
      <c r="T3" s="283" t="s">
        <v>103</v>
      </c>
      <c r="U3" s="281"/>
      <c r="V3" s="282"/>
      <c r="W3" s="284"/>
    </row>
    <row r="4" spans="1:23" s="66" customFormat="1" ht="45" customHeight="1" thickBot="1">
      <c r="A4" s="266"/>
      <c r="B4" s="269"/>
      <c r="C4" s="269"/>
      <c r="D4" s="272"/>
      <c r="E4" s="199"/>
      <c r="F4" s="198"/>
      <c r="G4" s="199"/>
      <c r="H4" s="198"/>
      <c r="I4" s="287"/>
      <c r="J4" s="285"/>
      <c r="K4" s="272"/>
      <c r="L4" s="285"/>
      <c r="M4" s="272"/>
      <c r="N4" s="285"/>
      <c r="O4" s="272"/>
      <c r="P4" s="285"/>
      <c r="Q4" s="272"/>
      <c r="R4" s="285"/>
      <c r="S4" s="272"/>
      <c r="T4" s="285"/>
      <c r="U4" s="43" t="s">
        <v>1</v>
      </c>
      <c r="V4" s="44" t="s">
        <v>168</v>
      </c>
      <c r="W4" s="285"/>
    </row>
    <row r="5" spans="1:23" s="45" customFormat="1" ht="28.5" customHeight="1" hidden="1">
      <c r="A5" s="46"/>
      <c r="B5" s="47" t="s">
        <v>116</v>
      </c>
      <c r="C5" s="48"/>
      <c r="D5" s="193"/>
      <c r="E5" s="194">
        <v>16252674</v>
      </c>
      <c r="F5" s="195">
        <v>32043824</v>
      </c>
      <c r="G5" s="196">
        <v>45947937</v>
      </c>
      <c r="H5" s="197" t="e">
        <f>#REF!-#REF!-G9-F9-E9</f>
        <v>#REF!</v>
      </c>
      <c r="I5" s="49"/>
      <c r="J5" s="50"/>
      <c r="K5" s="51"/>
      <c r="L5" s="51"/>
      <c r="M5" s="51"/>
      <c r="N5" s="52"/>
      <c r="O5" s="53"/>
      <c r="P5" s="54"/>
      <c r="Q5" s="54"/>
      <c r="R5" s="54"/>
      <c r="S5" s="54"/>
      <c r="T5" s="52"/>
      <c r="U5" s="55"/>
      <c r="V5" s="56"/>
      <c r="W5" s="57"/>
    </row>
    <row r="6" spans="1:23" s="66" customFormat="1" ht="21.75" customHeight="1" hidden="1" thickBot="1">
      <c r="A6" s="290" t="s">
        <v>117</v>
      </c>
      <c r="B6" s="291"/>
      <c r="C6" s="58"/>
      <c r="D6" s="59"/>
      <c r="E6" s="175">
        <f>E5-E9</f>
        <v>6806754</v>
      </c>
      <c r="F6" s="6">
        <f>F5-E9</f>
        <v>22597904</v>
      </c>
      <c r="G6" s="6">
        <f>G5-F9-E9-G8</f>
        <v>22148280</v>
      </c>
      <c r="H6" s="16"/>
      <c r="I6" s="169"/>
      <c r="J6" s="170"/>
      <c r="K6" s="170"/>
      <c r="L6" s="60"/>
      <c r="M6" s="60"/>
      <c r="N6" s="61"/>
      <c r="O6" s="62"/>
      <c r="P6" s="171"/>
      <c r="Q6" s="171"/>
      <c r="R6" s="171"/>
      <c r="S6" s="171"/>
      <c r="T6" s="61"/>
      <c r="U6" s="63"/>
      <c r="V6" s="64"/>
      <c r="W6" s="65"/>
    </row>
    <row r="7" spans="1:23" s="66" customFormat="1" ht="21.75" customHeight="1" hidden="1">
      <c r="A7" s="290"/>
      <c r="B7" s="291"/>
      <c r="C7" s="58"/>
      <c r="D7" s="59"/>
      <c r="E7" s="175"/>
      <c r="F7" s="7">
        <f>F6-F9</f>
        <v>8599493</v>
      </c>
      <c r="G7" s="8">
        <f>G6-G9</f>
        <v>22148280</v>
      </c>
      <c r="H7" s="16"/>
      <c r="I7" s="169"/>
      <c r="J7" s="170"/>
      <c r="K7" s="170"/>
      <c r="L7" s="60"/>
      <c r="M7" s="60"/>
      <c r="N7" s="67"/>
      <c r="O7" s="68"/>
      <c r="P7" s="69"/>
      <c r="Q7" s="69"/>
      <c r="R7" s="69"/>
      <c r="S7" s="69"/>
      <c r="T7" s="67"/>
      <c r="U7" s="70"/>
      <c r="V7" s="64"/>
      <c r="W7" s="65"/>
    </row>
    <row r="8" spans="1:23" s="66" customFormat="1" ht="21.75" customHeight="1" hidden="1">
      <c r="A8" s="292"/>
      <c r="B8" s="293"/>
      <c r="C8" s="168"/>
      <c r="D8" s="206"/>
      <c r="E8" s="207"/>
      <c r="F8" s="208">
        <f>7222+3578+3820+5780+48781+11023+136394</f>
        <v>216598</v>
      </c>
      <c r="G8" s="209">
        <f>4018+22033+16071+6432+7222+3578+23660+7327+6320+6205+658+17852+74490+1020+22046+136394</f>
        <v>355326</v>
      </c>
      <c r="H8" s="210"/>
      <c r="I8" s="211"/>
      <c r="J8" s="212"/>
      <c r="K8" s="212"/>
      <c r="L8" s="213"/>
      <c r="M8" s="213"/>
      <c r="N8" s="214"/>
      <c r="O8" s="215"/>
      <c r="P8" s="216"/>
      <c r="Q8" s="216"/>
      <c r="R8" s="216"/>
      <c r="S8" s="216"/>
      <c r="T8" s="214"/>
      <c r="U8" s="217"/>
      <c r="V8" s="218"/>
      <c r="W8" s="219"/>
    </row>
    <row r="9" spans="1:23" s="66" customFormat="1" ht="24" customHeight="1">
      <c r="A9" s="294" t="s">
        <v>6</v>
      </c>
      <c r="B9" s="295"/>
      <c r="C9" s="227"/>
      <c r="D9" s="228"/>
      <c r="E9" s="229">
        <f>E12+E21+E59+E78+E122+E128</f>
        <v>9445920</v>
      </c>
      <c r="F9" s="230">
        <f>F12+F21+F59+F78+F122+F128</f>
        <v>13998411</v>
      </c>
      <c r="G9" s="230">
        <f>G12+G21+G59+G78+G122+G128</f>
        <v>0</v>
      </c>
      <c r="H9" s="231">
        <f>H12+H21+H59+H78+H122+H128</f>
        <v>0</v>
      </c>
      <c r="I9" s="229"/>
      <c r="J9" s="230"/>
      <c r="K9" s="230" t="s">
        <v>107</v>
      </c>
      <c r="L9" s="232">
        <f>L12+L21+L59+L78+L122+L128</f>
        <v>50886329.008864276</v>
      </c>
      <c r="M9" s="232"/>
      <c r="N9" s="233" t="s">
        <v>3</v>
      </c>
      <c r="O9" s="234"/>
      <c r="P9" s="235"/>
      <c r="Q9" s="235" t="s">
        <v>107</v>
      </c>
      <c r="R9" s="232">
        <f>R12+R21+R59+R78+R122+R128</f>
        <v>23444331</v>
      </c>
      <c r="S9" s="235" t="s">
        <v>107</v>
      </c>
      <c r="T9" s="236" t="s">
        <v>3</v>
      </c>
      <c r="U9" s="237"/>
      <c r="V9" s="238">
        <f>R9-L9</f>
        <v>-27441998.008864276</v>
      </c>
      <c r="W9" s="239"/>
    </row>
    <row r="10" spans="1:23" s="66" customFormat="1" ht="24" customHeight="1">
      <c r="A10" s="296"/>
      <c r="B10" s="297"/>
      <c r="C10" s="71"/>
      <c r="D10" s="72"/>
      <c r="E10" s="172">
        <f>E9-E11</f>
        <v>5315452</v>
      </c>
      <c r="F10" s="170">
        <f aca="true" t="shared" si="0" ref="F10">F9-F11</f>
        <v>7159917</v>
      </c>
      <c r="G10" s="170">
        <f>G9-G11</f>
        <v>0</v>
      </c>
      <c r="H10" s="9">
        <f>H9-H11</f>
        <v>0</v>
      </c>
      <c r="I10" s="172"/>
      <c r="J10" s="170"/>
      <c r="K10" s="170" t="s">
        <v>107</v>
      </c>
      <c r="L10" s="8">
        <f>L13+L21+L64+L67+L72+L73+L74+L75+L78+L122+L128</f>
        <v>27951347.952864286</v>
      </c>
      <c r="M10" s="8"/>
      <c r="N10" s="67" t="s">
        <v>4</v>
      </c>
      <c r="O10" s="68"/>
      <c r="P10" s="69"/>
      <c r="Q10" s="69" t="s">
        <v>107</v>
      </c>
      <c r="R10" s="8">
        <f>R13+R21+R64+R67+R72+R73+R74+R75+R78+R122+R128</f>
        <v>12475369</v>
      </c>
      <c r="S10" s="69" t="s">
        <v>107</v>
      </c>
      <c r="T10" s="67" t="s">
        <v>4</v>
      </c>
      <c r="U10" s="169"/>
      <c r="V10" s="167">
        <f>R10-L10</f>
        <v>-15475978.952864286</v>
      </c>
      <c r="W10" s="59"/>
    </row>
    <row r="11" spans="1:23" s="66" customFormat="1" ht="24" customHeight="1" thickBot="1">
      <c r="A11" s="298"/>
      <c r="B11" s="299"/>
      <c r="C11" s="240"/>
      <c r="D11" s="241"/>
      <c r="E11" s="242">
        <f>E14+E68</f>
        <v>4130468</v>
      </c>
      <c r="F11" s="243">
        <f>F14+F68</f>
        <v>6838494</v>
      </c>
      <c r="G11" s="243">
        <f>G14+G68</f>
        <v>0</v>
      </c>
      <c r="H11" s="244">
        <f>H14+H68</f>
        <v>0</v>
      </c>
      <c r="I11" s="242"/>
      <c r="J11" s="243"/>
      <c r="K11" s="243" t="s">
        <v>107</v>
      </c>
      <c r="L11" s="18">
        <f>L14+L65+L68</f>
        <v>22934981.056</v>
      </c>
      <c r="M11" s="18"/>
      <c r="N11" s="245" t="s">
        <v>5</v>
      </c>
      <c r="O11" s="246"/>
      <c r="P11" s="247"/>
      <c r="Q11" s="247" t="s">
        <v>107</v>
      </c>
      <c r="R11" s="18">
        <f>R14+R65+R68</f>
        <v>10968962</v>
      </c>
      <c r="S11" s="247" t="s">
        <v>107</v>
      </c>
      <c r="T11" s="248" t="s">
        <v>5</v>
      </c>
      <c r="U11" s="249"/>
      <c r="V11" s="250">
        <f>R11-L11</f>
        <v>-11966019.056000002</v>
      </c>
      <c r="W11" s="140"/>
    </row>
    <row r="12" spans="1:23" s="203" customFormat="1" ht="29.25" customHeight="1">
      <c r="A12" s="340">
        <v>1</v>
      </c>
      <c r="B12" s="341" t="s">
        <v>7</v>
      </c>
      <c r="C12" s="339" t="s">
        <v>165</v>
      </c>
      <c r="D12" s="220"/>
      <c r="E12" s="221">
        <v>3911169</v>
      </c>
      <c r="F12" s="222">
        <f>R12-E12</f>
        <v>3911166</v>
      </c>
      <c r="G12" s="41"/>
      <c r="H12" s="223"/>
      <c r="I12" s="301" t="s">
        <v>105</v>
      </c>
      <c r="J12" s="304">
        <f>'[29]инвест'!$BO$12:$BO$14</f>
        <v>17</v>
      </c>
      <c r="K12" s="224" t="s">
        <v>107</v>
      </c>
      <c r="L12" s="225">
        <f>L13+L14</f>
        <v>11081642</v>
      </c>
      <c r="M12" s="224" t="s">
        <v>107</v>
      </c>
      <c r="N12" s="52" t="s">
        <v>3</v>
      </c>
      <c r="O12" s="306" t="s">
        <v>105</v>
      </c>
      <c r="P12" s="307">
        <v>12</v>
      </c>
      <c r="Q12" s="224" t="s">
        <v>107</v>
      </c>
      <c r="R12" s="225">
        <f>R13+R14</f>
        <v>7822335</v>
      </c>
      <c r="S12" s="224" t="s">
        <v>107</v>
      </c>
      <c r="T12" s="226" t="s">
        <v>3</v>
      </c>
      <c r="U12" s="309">
        <f>P12-J12</f>
        <v>-5</v>
      </c>
      <c r="V12" s="311">
        <f>R12-L12</f>
        <v>-3259307</v>
      </c>
      <c r="W12" s="288"/>
    </row>
    <row r="13" spans="1:23" s="78" customFormat="1" ht="26.25" customHeight="1">
      <c r="A13" s="300"/>
      <c r="B13" s="342"/>
      <c r="C13" s="339"/>
      <c r="D13" s="192"/>
      <c r="E13" s="175">
        <v>3911169</v>
      </c>
      <c r="F13" s="202">
        <f aca="true" t="shared" si="1" ref="F13:F14">R13-E13</f>
        <v>3911166</v>
      </c>
      <c r="G13" s="7"/>
      <c r="H13" s="16"/>
      <c r="I13" s="302"/>
      <c r="J13" s="305"/>
      <c r="K13" s="176" t="s">
        <v>107</v>
      </c>
      <c r="L13" s="79">
        <v>11081642</v>
      </c>
      <c r="M13" s="176" t="s">
        <v>107</v>
      </c>
      <c r="N13" s="77" t="s">
        <v>4</v>
      </c>
      <c r="O13" s="290"/>
      <c r="P13" s="308"/>
      <c r="Q13" s="176" t="s">
        <v>107</v>
      </c>
      <c r="R13" s="79">
        <v>7822335</v>
      </c>
      <c r="S13" s="176" t="s">
        <v>107</v>
      </c>
      <c r="T13" s="77" t="s">
        <v>4</v>
      </c>
      <c r="U13" s="310"/>
      <c r="V13" s="312"/>
      <c r="W13" s="288"/>
    </row>
    <row r="14" spans="1:23" s="78" customFormat="1" ht="24.75" customHeight="1">
      <c r="A14" s="300"/>
      <c r="B14" s="342"/>
      <c r="C14" s="339"/>
      <c r="D14" s="192"/>
      <c r="E14" s="175">
        <v>0</v>
      </c>
      <c r="F14" s="202">
        <f t="shared" si="1"/>
        <v>0</v>
      </c>
      <c r="G14" s="7"/>
      <c r="H14" s="16"/>
      <c r="I14" s="302"/>
      <c r="J14" s="305"/>
      <c r="K14" s="176" t="s">
        <v>107</v>
      </c>
      <c r="L14" s="79"/>
      <c r="M14" s="176" t="s">
        <v>107</v>
      </c>
      <c r="N14" s="80" t="s">
        <v>5</v>
      </c>
      <c r="O14" s="290"/>
      <c r="P14" s="308"/>
      <c r="Q14" s="176" t="s">
        <v>107</v>
      </c>
      <c r="R14" s="181"/>
      <c r="S14" s="176" t="s">
        <v>107</v>
      </c>
      <c r="T14" s="75" t="s">
        <v>5</v>
      </c>
      <c r="U14" s="310"/>
      <c r="V14" s="312"/>
      <c r="W14" s="289"/>
    </row>
    <row r="15" spans="1:23" s="78" customFormat="1" ht="18.75" customHeight="1" hidden="1">
      <c r="A15" s="300" t="s">
        <v>8</v>
      </c>
      <c r="B15" s="343" t="s">
        <v>9</v>
      </c>
      <c r="C15" s="339"/>
      <c r="D15" s="59"/>
      <c r="E15" s="175">
        <v>0</v>
      </c>
      <c r="F15" s="7"/>
      <c r="G15" s="8"/>
      <c r="H15" s="16"/>
      <c r="I15" s="169"/>
      <c r="J15" s="176"/>
      <c r="K15" s="176" t="s">
        <v>107</v>
      </c>
      <c r="L15" s="176"/>
      <c r="M15" s="176"/>
      <c r="N15" s="73" t="s">
        <v>3</v>
      </c>
      <c r="O15" s="166"/>
      <c r="P15" s="171"/>
      <c r="Q15" s="176" t="s">
        <v>107</v>
      </c>
      <c r="R15" s="171"/>
      <c r="S15" s="176" t="s">
        <v>107</v>
      </c>
      <c r="T15" s="61" t="s">
        <v>3</v>
      </c>
      <c r="U15" s="174"/>
      <c r="V15" s="32"/>
      <c r="W15" s="81"/>
    </row>
    <row r="16" spans="1:23" s="78" customFormat="1" ht="18.75" customHeight="1" hidden="1">
      <c r="A16" s="300"/>
      <c r="B16" s="343"/>
      <c r="C16" s="339"/>
      <c r="D16" s="59"/>
      <c r="E16" s="175">
        <v>0</v>
      </c>
      <c r="F16" s="7"/>
      <c r="G16" s="8"/>
      <c r="H16" s="16"/>
      <c r="I16" s="169"/>
      <c r="J16" s="176"/>
      <c r="K16" s="176" t="s">
        <v>107</v>
      </c>
      <c r="L16" s="176"/>
      <c r="M16" s="176"/>
      <c r="N16" s="67" t="s">
        <v>4</v>
      </c>
      <c r="O16" s="166"/>
      <c r="P16" s="69"/>
      <c r="Q16" s="176" t="s">
        <v>107</v>
      </c>
      <c r="R16" s="69"/>
      <c r="S16" s="176" t="s">
        <v>107</v>
      </c>
      <c r="T16" s="67" t="s">
        <v>4</v>
      </c>
      <c r="U16" s="174"/>
      <c r="V16" s="32"/>
      <c r="W16" s="81"/>
    </row>
    <row r="17" spans="1:23" s="78" customFormat="1" ht="18.75" customHeight="1" hidden="1">
      <c r="A17" s="300"/>
      <c r="B17" s="343"/>
      <c r="C17" s="339"/>
      <c r="D17" s="59"/>
      <c r="E17" s="175">
        <v>0</v>
      </c>
      <c r="F17" s="7"/>
      <c r="G17" s="8"/>
      <c r="H17" s="16"/>
      <c r="I17" s="169"/>
      <c r="J17" s="176"/>
      <c r="K17" s="176" t="s">
        <v>107</v>
      </c>
      <c r="L17" s="176"/>
      <c r="M17" s="176"/>
      <c r="N17" s="73" t="s">
        <v>5</v>
      </c>
      <c r="O17" s="166"/>
      <c r="P17" s="171"/>
      <c r="Q17" s="176" t="s">
        <v>107</v>
      </c>
      <c r="R17" s="171"/>
      <c r="S17" s="176" t="s">
        <v>107</v>
      </c>
      <c r="T17" s="61" t="s">
        <v>5</v>
      </c>
      <c r="U17" s="174"/>
      <c r="V17" s="32"/>
      <c r="W17" s="81"/>
    </row>
    <row r="18" spans="1:23" s="78" customFormat="1" ht="37.5" customHeight="1" hidden="1">
      <c r="A18" s="82" t="s">
        <v>10</v>
      </c>
      <c r="B18" s="344" t="s">
        <v>11</v>
      </c>
      <c r="C18" s="339"/>
      <c r="D18" s="59"/>
      <c r="E18" s="175">
        <v>0</v>
      </c>
      <c r="F18" s="7"/>
      <c r="G18" s="8"/>
      <c r="H18" s="16"/>
      <c r="I18" s="169"/>
      <c r="J18" s="176"/>
      <c r="K18" s="176" t="s">
        <v>107</v>
      </c>
      <c r="L18" s="176"/>
      <c r="M18" s="176"/>
      <c r="N18" s="73" t="s">
        <v>12</v>
      </c>
      <c r="O18" s="166"/>
      <c r="P18" s="171"/>
      <c r="Q18" s="176" t="s">
        <v>107</v>
      </c>
      <c r="R18" s="171"/>
      <c r="S18" s="176" t="s">
        <v>107</v>
      </c>
      <c r="T18" s="61" t="s">
        <v>12</v>
      </c>
      <c r="U18" s="174"/>
      <c r="V18" s="32"/>
      <c r="W18" s="81"/>
    </row>
    <row r="19" spans="1:23" s="78" customFormat="1" ht="18.75" customHeight="1" hidden="1">
      <c r="A19" s="82" t="s">
        <v>13</v>
      </c>
      <c r="B19" s="344" t="s">
        <v>14</v>
      </c>
      <c r="C19" s="339"/>
      <c r="D19" s="59"/>
      <c r="E19" s="175">
        <v>0</v>
      </c>
      <c r="F19" s="7"/>
      <c r="G19" s="8"/>
      <c r="H19" s="16"/>
      <c r="I19" s="169"/>
      <c r="J19" s="176"/>
      <c r="K19" s="176" t="s">
        <v>107</v>
      </c>
      <c r="L19" s="176"/>
      <c r="M19" s="176"/>
      <c r="N19" s="73" t="s">
        <v>12</v>
      </c>
      <c r="O19" s="166"/>
      <c r="P19" s="171"/>
      <c r="Q19" s="176" t="s">
        <v>107</v>
      </c>
      <c r="R19" s="171"/>
      <c r="S19" s="176" t="s">
        <v>107</v>
      </c>
      <c r="T19" s="61" t="s">
        <v>12</v>
      </c>
      <c r="U19" s="174"/>
      <c r="V19" s="32"/>
      <c r="W19" s="81"/>
    </row>
    <row r="20" spans="1:23" s="78" customFormat="1" ht="38.25" customHeight="1" hidden="1" thickBot="1">
      <c r="A20" s="82" t="s">
        <v>15</v>
      </c>
      <c r="B20" s="344" t="s">
        <v>16</v>
      </c>
      <c r="C20" s="339"/>
      <c r="D20" s="59"/>
      <c r="E20" s="175">
        <v>0</v>
      </c>
      <c r="F20" s="7"/>
      <c r="G20" s="8"/>
      <c r="H20" s="16"/>
      <c r="I20" s="169"/>
      <c r="J20" s="176"/>
      <c r="K20" s="176" t="s">
        <v>107</v>
      </c>
      <c r="L20" s="176"/>
      <c r="M20" s="176"/>
      <c r="N20" s="73" t="s">
        <v>12</v>
      </c>
      <c r="O20" s="166"/>
      <c r="P20" s="171"/>
      <c r="Q20" s="176" t="s">
        <v>107</v>
      </c>
      <c r="R20" s="171"/>
      <c r="S20" s="176" t="s">
        <v>107</v>
      </c>
      <c r="T20" s="61" t="s">
        <v>12</v>
      </c>
      <c r="U20" s="174"/>
      <c r="V20" s="32"/>
      <c r="W20" s="81"/>
    </row>
    <row r="21" spans="1:23" s="100" customFormat="1" ht="33.75" customHeight="1" collapsed="1">
      <c r="A21" s="83">
        <v>2</v>
      </c>
      <c r="B21" s="345" t="s">
        <v>17</v>
      </c>
      <c r="C21" s="339"/>
      <c r="D21" s="59"/>
      <c r="E21" s="8">
        <f>SUM(E22:E51)</f>
        <v>0</v>
      </c>
      <c r="F21" s="8">
        <f>SUM(F22:F51)</f>
        <v>622574</v>
      </c>
      <c r="G21" s="8">
        <f>SUM(G22:G51)</f>
        <v>0</v>
      </c>
      <c r="H21" s="42">
        <f>SUM(H22:H51)</f>
        <v>0</v>
      </c>
      <c r="I21" s="169"/>
      <c r="J21" s="170"/>
      <c r="K21" s="170" t="s">
        <v>107</v>
      </c>
      <c r="L21" s="60">
        <f>L22+L23+L24+L25+L26+L27+L28+L29+L30+L31+L33+L39+L40+L42+L43+L44+L45+L46+L47+L48+L49+L50+L51</f>
        <v>1809087.4984714286</v>
      </c>
      <c r="M21" s="170"/>
      <c r="N21" s="73" t="s">
        <v>12</v>
      </c>
      <c r="O21" s="166"/>
      <c r="P21" s="171"/>
      <c r="Q21" s="170" t="s">
        <v>107</v>
      </c>
      <c r="R21" s="60">
        <f>R22+R23+R24+R25+R26+R27+R28+R29+R30+R31+R33+R39+R40+R42+R43+R44+R45+R46+R47+R48+R49+R50+R51</f>
        <v>622574</v>
      </c>
      <c r="S21" s="170" t="s">
        <v>107</v>
      </c>
      <c r="T21" s="61" t="s">
        <v>12</v>
      </c>
      <c r="U21" s="84"/>
      <c r="V21" s="173">
        <f>R21-L21</f>
        <v>-1186513.4984714286</v>
      </c>
      <c r="W21" s="85"/>
    </row>
    <row r="22" spans="1:23" ht="52.5" customHeight="1" outlineLevel="1">
      <c r="A22" s="86"/>
      <c r="B22" s="346" t="s">
        <v>18</v>
      </c>
      <c r="C22" s="339"/>
      <c r="D22" s="192"/>
      <c r="E22" s="175">
        <v>0</v>
      </c>
      <c r="F22" s="7">
        <f aca="true" t="shared" si="2" ref="F22:F85">R22-E22</f>
        <v>0</v>
      </c>
      <c r="G22" s="7"/>
      <c r="H22" s="16"/>
      <c r="I22" s="87" t="s">
        <v>105</v>
      </c>
      <c r="J22" s="176">
        <v>45</v>
      </c>
      <c r="K22" s="176" t="s">
        <v>107</v>
      </c>
      <c r="L22" s="88">
        <v>55170</v>
      </c>
      <c r="M22" s="176" t="s">
        <v>107</v>
      </c>
      <c r="N22" s="80" t="s">
        <v>12</v>
      </c>
      <c r="O22" s="89" t="s">
        <v>105</v>
      </c>
      <c r="P22" s="181"/>
      <c r="Q22" s="176" t="s">
        <v>107</v>
      </c>
      <c r="R22" s="181"/>
      <c r="S22" s="176" t="s">
        <v>107</v>
      </c>
      <c r="T22" s="75"/>
      <c r="U22" s="174">
        <f>P22-J22</f>
        <v>-45</v>
      </c>
      <c r="V22" s="179">
        <f>R22-L22</f>
        <v>-55170</v>
      </c>
      <c r="W22" s="81"/>
    </row>
    <row r="23" spans="1:23" ht="52.5" customHeight="1" outlineLevel="1">
      <c r="A23" s="86"/>
      <c r="B23" s="347" t="s">
        <v>141</v>
      </c>
      <c r="C23" s="339"/>
      <c r="D23" s="192"/>
      <c r="E23" s="175">
        <v>0</v>
      </c>
      <c r="F23" s="7">
        <f t="shared" si="2"/>
        <v>0</v>
      </c>
      <c r="G23" s="7"/>
      <c r="H23" s="16"/>
      <c r="I23" s="87"/>
      <c r="J23" s="176"/>
      <c r="K23" s="176" t="s">
        <v>107</v>
      </c>
      <c r="L23" s="88">
        <v>7857.142857142856</v>
      </c>
      <c r="M23" s="176" t="s">
        <v>107</v>
      </c>
      <c r="N23" s="80" t="s">
        <v>12</v>
      </c>
      <c r="O23" s="89"/>
      <c r="P23" s="181"/>
      <c r="Q23" s="176" t="s">
        <v>107</v>
      </c>
      <c r="R23" s="181"/>
      <c r="S23" s="176" t="s">
        <v>107</v>
      </c>
      <c r="T23" s="75"/>
      <c r="U23" s="174"/>
      <c r="V23" s="179">
        <f aca="true" t="shared" si="3" ref="V23:V65">R23-L23</f>
        <v>-7857.142857142856</v>
      </c>
      <c r="W23" s="81"/>
    </row>
    <row r="24" spans="1:23" ht="52.5" customHeight="1" outlineLevel="1">
      <c r="A24" s="86"/>
      <c r="B24" s="347" t="s">
        <v>142</v>
      </c>
      <c r="C24" s="339"/>
      <c r="D24" s="192"/>
      <c r="E24" s="175">
        <v>0</v>
      </c>
      <c r="F24" s="7">
        <f t="shared" si="2"/>
        <v>0</v>
      </c>
      <c r="G24" s="7"/>
      <c r="H24" s="16"/>
      <c r="I24" s="87"/>
      <c r="J24" s="176"/>
      <c r="K24" s="176" t="s">
        <v>107</v>
      </c>
      <c r="L24" s="88">
        <v>7946.428571428571</v>
      </c>
      <c r="M24" s="176" t="s">
        <v>107</v>
      </c>
      <c r="N24" s="80" t="s">
        <v>12</v>
      </c>
      <c r="O24" s="89"/>
      <c r="P24" s="181"/>
      <c r="Q24" s="176" t="s">
        <v>107</v>
      </c>
      <c r="R24" s="181"/>
      <c r="S24" s="176" t="s">
        <v>107</v>
      </c>
      <c r="T24" s="75"/>
      <c r="U24" s="174"/>
      <c r="V24" s="179">
        <f t="shared" si="3"/>
        <v>-7946.428571428571</v>
      </c>
      <c r="W24" s="81"/>
    </row>
    <row r="25" spans="1:23" ht="52.5" customHeight="1" hidden="1" outlineLevel="1">
      <c r="A25" s="86"/>
      <c r="B25" s="347" t="s">
        <v>143</v>
      </c>
      <c r="C25" s="339"/>
      <c r="D25" s="192"/>
      <c r="E25" s="175">
        <v>0</v>
      </c>
      <c r="F25" s="7">
        <f t="shared" si="2"/>
        <v>0</v>
      </c>
      <c r="G25" s="7"/>
      <c r="H25" s="16"/>
      <c r="I25" s="87"/>
      <c r="J25" s="176"/>
      <c r="K25" s="176" t="s">
        <v>107</v>
      </c>
      <c r="L25" s="88">
        <v>0</v>
      </c>
      <c r="M25" s="176" t="s">
        <v>107</v>
      </c>
      <c r="N25" s="80" t="s">
        <v>12</v>
      </c>
      <c r="O25" s="89"/>
      <c r="P25" s="181"/>
      <c r="Q25" s="176" t="s">
        <v>107</v>
      </c>
      <c r="R25" s="181"/>
      <c r="S25" s="176" t="s">
        <v>107</v>
      </c>
      <c r="T25" s="75"/>
      <c r="U25" s="174"/>
      <c r="V25" s="179">
        <f t="shared" si="3"/>
        <v>0</v>
      </c>
      <c r="W25" s="81"/>
    </row>
    <row r="26" spans="1:23" ht="52.5" customHeight="1" outlineLevel="1">
      <c r="A26" s="86"/>
      <c r="B26" s="347" t="s">
        <v>144</v>
      </c>
      <c r="C26" s="339"/>
      <c r="D26" s="192"/>
      <c r="E26" s="175">
        <v>0</v>
      </c>
      <c r="F26" s="7">
        <f t="shared" si="2"/>
        <v>0</v>
      </c>
      <c r="G26" s="7"/>
      <c r="H26" s="16"/>
      <c r="I26" s="87"/>
      <c r="J26" s="176"/>
      <c r="K26" s="176" t="s">
        <v>107</v>
      </c>
      <c r="L26" s="88">
        <v>7768</v>
      </c>
      <c r="M26" s="176" t="s">
        <v>107</v>
      </c>
      <c r="N26" s="80" t="s">
        <v>12</v>
      </c>
      <c r="O26" s="89"/>
      <c r="P26" s="181"/>
      <c r="Q26" s="176" t="s">
        <v>107</v>
      </c>
      <c r="R26" s="181"/>
      <c r="S26" s="176" t="s">
        <v>107</v>
      </c>
      <c r="T26" s="75"/>
      <c r="U26" s="174"/>
      <c r="V26" s="179">
        <f t="shared" si="3"/>
        <v>-7768</v>
      </c>
      <c r="W26" s="81"/>
    </row>
    <row r="27" spans="1:23" ht="52.5" customHeight="1" outlineLevel="1">
      <c r="A27" s="86"/>
      <c r="B27" s="347" t="s">
        <v>145</v>
      </c>
      <c r="C27" s="339"/>
      <c r="D27" s="192"/>
      <c r="E27" s="175">
        <v>0</v>
      </c>
      <c r="F27" s="7">
        <f t="shared" si="2"/>
        <v>0</v>
      </c>
      <c r="G27" s="7"/>
      <c r="H27" s="16"/>
      <c r="I27" s="87"/>
      <c r="J27" s="176"/>
      <c r="K27" s="176" t="s">
        <v>107</v>
      </c>
      <c r="L27" s="88">
        <v>20800</v>
      </c>
      <c r="M27" s="176" t="s">
        <v>107</v>
      </c>
      <c r="N27" s="80" t="s">
        <v>12</v>
      </c>
      <c r="O27" s="89"/>
      <c r="P27" s="181"/>
      <c r="Q27" s="176" t="s">
        <v>107</v>
      </c>
      <c r="R27" s="181"/>
      <c r="S27" s="176" t="s">
        <v>107</v>
      </c>
      <c r="T27" s="75"/>
      <c r="U27" s="174"/>
      <c r="V27" s="179">
        <f t="shared" si="3"/>
        <v>-20800</v>
      </c>
      <c r="W27" s="81"/>
    </row>
    <row r="28" spans="1:23" ht="52.5" customHeight="1" outlineLevel="1">
      <c r="A28" s="86"/>
      <c r="B28" s="347" t="s">
        <v>146</v>
      </c>
      <c r="C28" s="339"/>
      <c r="D28" s="192"/>
      <c r="E28" s="175">
        <v>0</v>
      </c>
      <c r="F28" s="7">
        <f t="shared" si="2"/>
        <v>0</v>
      </c>
      <c r="G28" s="7"/>
      <c r="H28" s="16"/>
      <c r="I28" s="87"/>
      <c r="J28" s="176"/>
      <c r="K28" s="176" t="s">
        <v>107</v>
      </c>
      <c r="L28" s="88">
        <v>20800</v>
      </c>
      <c r="M28" s="176" t="s">
        <v>107</v>
      </c>
      <c r="N28" s="80" t="s">
        <v>12</v>
      </c>
      <c r="O28" s="89"/>
      <c r="P28" s="181"/>
      <c r="Q28" s="176" t="s">
        <v>107</v>
      </c>
      <c r="R28" s="181"/>
      <c r="S28" s="176" t="s">
        <v>107</v>
      </c>
      <c r="T28" s="75"/>
      <c r="U28" s="174"/>
      <c r="V28" s="179">
        <f t="shared" si="3"/>
        <v>-20800</v>
      </c>
      <c r="W28" s="81"/>
    </row>
    <row r="29" spans="1:23" ht="52.5" customHeight="1" outlineLevel="1">
      <c r="A29" s="86"/>
      <c r="B29" s="347" t="s">
        <v>147</v>
      </c>
      <c r="C29" s="339"/>
      <c r="D29" s="192"/>
      <c r="E29" s="175">
        <v>0</v>
      </c>
      <c r="F29" s="7">
        <f t="shared" si="2"/>
        <v>0</v>
      </c>
      <c r="G29" s="7"/>
      <c r="H29" s="16"/>
      <c r="I29" s="87"/>
      <c r="J29" s="176"/>
      <c r="K29" s="176" t="s">
        <v>107</v>
      </c>
      <c r="L29" s="88">
        <v>12000</v>
      </c>
      <c r="M29" s="176" t="s">
        <v>107</v>
      </c>
      <c r="N29" s="80" t="s">
        <v>12</v>
      </c>
      <c r="O29" s="89"/>
      <c r="P29" s="181"/>
      <c r="Q29" s="176" t="s">
        <v>107</v>
      </c>
      <c r="R29" s="181"/>
      <c r="S29" s="176" t="s">
        <v>107</v>
      </c>
      <c r="T29" s="75"/>
      <c r="U29" s="174"/>
      <c r="V29" s="179">
        <f t="shared" si="3"/>
        <v>-12000</v>
      </c>
      <c r="W29" s="81"/>
    </row>
    <row r="30" spans="1:23" ht="52.5" customHeight="1" outlineLevel="1">
      <c r="A30" s="86"/>
      <c r="B30" s="347" t="s">
        <v>148</v>
      </c>
      <c r="C30" s="339"/>
      <c r="D30" s="192"/>
      <c r="E30" s="175">
        <v>0</v>
      </c>
      <c r="F30" s="7">
        <f t="shared" si="2"/>
        <v>0</v>
      </c>
      <c r="G30" s="7"/>
      <c r="H30" s="16"/>
      <c r="I30" s="87"/>
      <c r="J30" s="176"/>
      <c r="K30" s="176" t="s">
        <v>107</v>
      </c>
      <c r="L30" s="88">
        <v>12000</v>
      </c>
      <c r="M30" s="176" t="s">
        <v>107</v>
      </c>
      <c r="N30" s="80" t="s">
        <v>12</v>
      </c>
      <c r="O30" s="89"/>
      <c r="P30" s="181"/>
      <c r="Q30" s="176" t="s">
        <v>107</v>
      </c>
      <c r="R30" s="181"/>
      <c r="S30" s="176" t="s">
        <v>107</v>
      </c>
      <c r="T30" s="75"/>
      <c r="U30" s="174"/>
      <c r="V30" s="179">
        <f t="shared" si="3"/>
        <v>-12000</v>
      </c>
      <c r="W30" s="81"/>
    </row>
    <row r="31" spans="1:23" ht="52.5" customHeight="1" outlineLevel="1">
      <c r="A31" s="86"/>
      <c r="B31" s="347" t="s">
        <v>149</v>
      </c>
      <c r="C31" s="339"/>
      <c r="D31" s="192"/>
      <c r="E31" s="175">
        <v>0</v>
      </c>
      <c r="F31" s="7">
        <f t="shared" si="2"/>
        <v>0</v>
      </c>
      <c r="G31" s="7"/>
      <c r="H31" s="16"/>
      <c r="I31" s="87"/>
      <c r="J31" s="176"/>
      <c r="K31" s="176" t="s">
        <v>107</v>
      </c>
      <c r="L31" s="88">
        <v>12000</v>
      </c>
      <c r="M31" s="176" t="s">
        <v>107</v>
      </c>
      <c r="N31" s="80" t="s">
        <v>12</v>
      </c>
      <c r="O31" s="89"/>
      <c r="P31" s="181"/>
      <c r="Q31" s="176" t="s">
        <v>107</v>
      </c>
      <c r="R31" s="181"/>
      <c r="S31" s="176" t="s">
        <v>107</v>
      </c>
      <c r="T31" s="75"/>
      <c r="U31" s="174"/>
      <c r="V31" s="179">
        <f t="shared" si="3"/>
        <v>-12000</v>
      </c>
      <c r="W31" s="81"/>
    </row>
    <row r="32" spans="1:142" s="28" customFormat="1" ht="42" customHeight="1" hidden="1" outlineLevel="1">
      <c r="A32" s="86"/>
      <c r="B32" s="346" t="s">
        <v>19</v>
      </c>
      <c r="C32" s="339"/>
      <c r="D32" s="192"/>
      <c r="E32" s="175">
        <v>0</v>
      </c>
      <c r="F32" s="7">
        <f t="shared" si="2"/>
        <v>0</v>
      </c>
      <c r="G32" s="7"/>
      <c r="H32" s="16"/>
      <c r="I32" s="87"/>
      <c r="J32" s="176"/>
      <c r="K32" s="176" t="s">
        <v>107</v>
      </c>
      <c r="L32" s="88">
        <v>27946</v>
      </c>
      <c r="M32" s="176" t="s">
        <v>107</v>
      </c>
      <c r="N32" s="80" t="s">
        <v>12</v>
      </c>
      <c r="O32" s="89"/>
      <c r="P32" s="181"/>
      <c r="Q32" s="176" t="s">
        <v>107</v>
      </c>
      <c r="R32" s="181"/>
      <c r="S32" s="176" t="s">
        <v>107</v>
      </c>
      <c r="T32" s="75" t="s">
        <v>12</v>
      </c>
      <c r="U32" s="174">
        <f aca="true" t="shared" si="4" ref="U32:U51">P32-J32</f>
        <v>0</v>
      </c>
      <c r="V32" s="179">
        <f t="shared" si="3"/>
        <v>-27946</v>
      </c>
      <c r="W32" s="81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90"/>
    </row>
    <row r="33" spans="1:141" ht="15" hidden="1" collapsed="1">
      <c r="A33" s="86"/>
      <c r="B33" s="348" t="s">
        <v>20</v>
      </c>
      <c r="C33" s="339"/>
      <c r="D33" s="192"/>
      <c r="E33" s="175">
        <v>0</v>
      </c>
      <c r="F33" s="7">
        <f t="shared" si="2"/>
        <v>0</v>
      </c>
      <c r="G33" s="7"/>
      <c r="H33" s="16"/>
      <c r="I33" s="175" t="s">
        <v>105</v>
      </c>
      <c r="J33" s="176"/>
      <c r="K33" s="176" t="s">
        <v>107</v>
      </c>
      <c r="L33" s="88"/>
      <c r="M33" s="176" t="s">
        <v>107</v>
      </c>
      <c r="N33" s="80" t="s">
        <v>12</v>
      </c>
      <c r="O33" s="177" t="s">
        <v>105</v>
      </c>
      <c r="P33" s="181"/>
      <c r="Q33" s="176" t="s">
        <v>107</v>
      </c>
      <c r="R33" s="181"/>
      <c r="S33" s="176" t="s">
        <v>107</v>
      </c>
      <c r="T33" s="75" t="s">
        <v>12</v>
      </c>
      <c r="U33" s="5">
        <f t="shared" si="4"/>
        <v>0</v>
      </c>
      <c r="V33" s="179">
        <f t="shared" si="3"/>
        <v>0</v>
      </c>
      <c r="W33" s="91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</row>
    <row r="34" spans="1:23" ht="56.25" customHeight="1" hidden="1">
      <c r="A34" s="86"/>
      <c r="B34" s="348" t="s">
        <v>21</v>
      </c>
      <c r="C34" s="339"/>
      <c r="D34" s="192"/>
      <c r="E34" s="175">
        <v>0</v>
      </c>
      <c r="F34" s="7">
        <f t="shared" si="2"/>
        <v>0</v>
      </c>
      <c r="G34" s="7"/>
      <c r="H34" s="16"/>
      <c r="I34" s="175"/>
      <c r="J34" s="176"/>
      <c r="K34" s="176" t="s">
        <v>107</v>
      </c>
      <c r="L34" s="176"/>
      <c r="M34" s="176" t="s">
        <v>107</v>
      </c>
      <c r="N34" s="80" t="s">
        <v>12</v>
      </c>
      <c r="O34" s="177"/>
      <c r="P34" s="181"/>
      <c r="Q34" s="176" t="s">
        <v>107</v>
      </c>
      <c r="R34" s="181"/>
      <c r="S34" s="176" t="s">
        <v>107</v>
      </c>
      <c r="T34" s="75" t="s">
        <v>12</v>
      </c>
      <c r="U34" s="174">
        <f t="shared" si="4"/>
        <v>0</v>
      </c>
      <c r="V34" s="179">
        <f t="shared" si="3"/>
        <v>0</v>
      </c>
      <c r="W34" s="81"/>
    </row>
    <row r="35" spans="1:23" ht="56.25" customHeight="1" hidden="1">
      <c r="A35" s="86"/>
      <c r="B35" s="348" t="s">
        <v>22</v>
      </c>
      <c r="C35" s="339"/>
      <c r="D35" s="192"/>
      <c r="E35" s="175">
        <v>0</v>
      </c>
      <c r="F35" s="7">
        <f t="shared" si="2"/>
        <v>0</v>
      </c>
      <c r="G35" s="7"/>
      <c r="H35" s="16"/>
      <c r="I35" s="175"/>
      <c r="J35" s="176"/>
      <c r="K35" s="176" t="s">
        <v>107</v>
      </c>
      <c r="L35" s="176"/>
      <c r="M35" s="176" t="s">
        <v>107</v>
      </c>
      <c r="N35" s="80" t="s">
        <v>12</v>
      </c>
      <c r="O35" s="177"/>
      <c r="P35" s="181"/>
      <c r="Q35" s="176" t="s">
        <v>107</v>
      </c>
      <c r="R35" s="181"/>
      <c r="S35" s="176" t="s">
        <v>107</v>
      </c>
      <c r="T35" s="75" t="s">
        <v>12</v>
      </c>
      <c r="U35" s="174">
        <f t="shared" si="4"/>
        <v>0</v>
      </c>
      <c r="V35" s="179">
        <f t="shared" si="3"/>
        <v>0</v>
      </c>
      <c r="W35" s="81"/>
    </row>
    <row r="36" spans="1:23" ht="56.25" customHeight="1" hidden="1">
      <c r="A36" s="86"/>
      <c r="B36" s="346" t="s">
        <v>23</v>
      </c>
      <c r="C36" s="339"/>
      <c r="D36" s="192"/>
      <c r="E36" s="175">
        <v>0</v>
      </c>
      <c r="F36" s="7">
        <f t="shared" si="2"/>
        <v>0</v>
      </c>
      <c r="G36" s="7"/>
      <c r="H36" s="16"/>
      <c r="I36" s="87"/>
      <c r="J36" s="176"/>
      <c r="K36" s="176" t="s">
        <v>107</v>
      </c>
      <c r="L36" s="176"/>
      <c r="M36" s="176" t="s">
        <v>107</v>
      </c>
      <c r="N36" s="80" t="s">
        <v>12</v>
      </c>
      <c r="O36" s="89"/>
      <c r="P36" s="181"/>
      <c r="Q36" s="176" t="s">
        <v>107</v>
      </c>
      <c r="R36" s="181"/>
      <c r="S36" s="176" t="s">
        <v>107</v>
      </c>
      <c r="T36" s="75" t="s">
        <v>12</v>
      </c>
      <c r="U36" s="174">
        <f t="shared" si="4"/>
        <v>0</v>
      </c>
      <c r="V36" s="179">
        <f t="shared" si="3"/>
        <v>0</v>
      </c>
      <c r="W36" s="81"/>
    </row>
    <row r="37" spans="1:23" ht="56.25" customHeight="1" hidden="1">
      <c r="A37" s="86"/>
      <c r="B37" s="346" t="s">
        <v>24</v>
      </c>
      <c r="C37" s="339"/>
      <c r="D37" s="192"/>
      <c r="E37" s="175">
        <v>0</v>
      </c>
      <c r="F37" s="7">
        <f t="shared" si="2"/>
        <v>0</v>
      </c>
      <c r="G37" s="7"/>
      <c r="H37" s="16"/>
      <c r="I37" s="87"/>
      <c r="J37" s="176"/>
      <c r="K37" s="176" t="s">
        <v>107</v>
      </c>
      <c r="L37" s="176"/>
      <c r="M37" s="176" t="s">
        <v>107</v>
      </c>
      <c r="N37" s="80" t="s">
        <v>12</v>
      </c>
      <c r="O37" s="89"/>
      <c r="P37" s="181"/>
      <c r="Q37" s="176" t="s">
        <v>107</v>
      </c>
      <c r="R37" s="181"/>
      <c r="S37" s="176" t="s">
        <v>107</v>
      </c>
      <c r="T37" s="75" t="s">
        <v>12</v>
      </c>
      <c r="U37" s="174">
        <f t="shared" si="4"/>
        <v>0</v>
      </c>
      <c r="V37" s="179">
        <f t="shared" si="3"/>
        <v>0</v>
      </c>
      <c r="W37" s="81"/>
    </row>
    <row r="38" spans="1:23" ht="18.75" customHeight="1" hidden="1">
      <c r="A38" s="86"/>
      <c r="B38" s="348" t="s">
        <v>25</v>
      </c>
      <c r="C38" s="339"/>
      <c r="D38" s="192"/>
      <c r="E38" s="175">
        <v>0</v>
      </c>
      <c r="F38" s="7">
        <f t="shared" si="2"/>
        <v>0</v>
      </c>
      <c r="G38" s="7"/>
      <c r="H38" s="16"/>
      <c r="I38" s="175"/>
      <c r="J38" s="176"/>
      <c r="K38" s="176" t="s">
        <v>107</v>
      </c>
      <c r="L38" s="176"/>
      <c r="M38" s="176" t="s">
        <v>107</v>
      </c>
      <c r="N38" s="80" t="s">
        <v>12</v>
      </c>
      <c r="O38" s="177"/>
      <c r="P38" s="181"/>
      <c r="Q38" s="176" t="s">
        <v>107</v>
      </c>
      <c r="R38" s="181"/>
      <c r="S38" s="176" t="s">
        <v>107</v>
      </c>
      <c r="T38" s="75" t="s">
        <v>12</v>
      </c>
      <c r="U38" s="174">
        <f t="shared" si="4"/>
        <v>0</v>
      </c>
      <c r="V38" s="179">
        <f t="shared" si="3"/>
        <v>0</v>
      </c>
      <c r="W38" s="81"/>
    </row>
    <row r="39" spans="1:23" ht="71.25" customHeight="1">
      <c r="A39" s="86"/>
      <c r="B39" s="348" t="s">
        <v>26</v>
      </c>
      <c r="C39" s="339"/>
      <c r="D39" s="192"/>
      <c r="E39" s="175">
        <v>0</v>
      </c>
      <c r="F39" s="34">
        <f t="shared" si="2"/>
        <v>84815</v>
      </c>
      <c r="G39" s="7"/>
      <c r="H39" s="16"/>
      <c r="I39" s="175" t="s">
        <v>106</v>
      </c>
      <c r="J39" s="176">
        <v>30</v>
      </c>
      <c r="K39" s="176" t="s">
        <v>107</v>
      </c>
      <c r="L39" s="30">
        <v>107530.3749</v>
      </c>
      <c r="M39" s="176" t="s">
        <v>107</v>
      </c>
      <c r="N39" s="80" t="s">
        <v>12</v>
      </c>
      <c r="O39" s="177" t="s">
        <v>106</v>
      </c>
      <c r="P39" s="181">
        <v>30</v>
      </c>
      <c r="Q39" s="176" t="s">
        <v>107</v>
      </c>
      <c r="R39" s="181">
        <v>84815</v>
      </c>
      <c r="S39" s="176" t="s">
        <v>107</v>
      </c>
      <c r="T39" s="75"/>
      <c r="U39" s="174">
        <f t="shared" si="4"/>
        <v>0</v>
      </c>
      <c r="V39" s="179">
        <f t="shared" si="3"/>
        <v>-22715.374899999995</v>
      </c>
      <c r="W39" s="81"/>
    </row>
    <row r="40" spans="1:23" ht="62.25" customHeight="1">
      <c r="A40" s="86"/>
      <c r="B40" s="349" t="s">
        <v>27</v>
      </c>
      <c r="C40" s="339"/>
      <c r="D40" s="192"/>
      <c r="E40" s="175">
        <v>0</v>
      </c>
      <c r="F40" s="35">
        <f t="shared" si="2"/>
        <v>0</v>
      </c>
      <c r="G40" s="11"/>
      <c r="H40" s="16"/>
      <c r="I40" s="92" t="s">
        <v>106</v>
      </c>
      <c r="J40" s="176">
        <v>114</v>
      </c>
      <c r="K40" s="176" t="s">
        <v>107</v>
      </c>
      <c r="L40" s="178">
        <v>26628</v>
      </c>
      <c r="M40" s="176" t="s">
        <v>107</v>
      </c>
      <c r="N40" s="80" t="s">
        <v>12</v>
      </c>
      <c r="O40" s="93" t="s">
        <v>106</v>
      </c>
      <c r="P40" s="181"/>
      <c r="Q40" s="176" t="s">
        <v>107</v>
      </c>
      <c r="R40" s="181"/>
      <c r="S40" s="176" t="s">
        <v>107</v>
      </c>
      <c r="T40" s="75"/>
      <c r="U40" s="174">
        <f t="shared" si="4"/>
        <v>-114</v>
      </c>
      <c r="V40" s="179">
        <f t="shared" si="3"/>
        <v>-26628</v>
      </c>
      <c r="W40" s="94"/>
    </row>
    <row r="41" spans="1:23" ht="38.25" customHeight="1" hidden="1">
      <c r="A41" s="86"/>
      <c r="B41" s="349" t="s">
        <v>28</v>
      </c>
      <c r="C41" s="339"/>
      <c r="D41" s="192"/>
      <c r="E41" s="175">
        <v>0</v>
      </c>
      <c r="F41" s="7">
        <f t="shared" si="2"/>
        <v>0</v>
      </c>
      <c r="G41" s="36"/>
      <c r="H41" s="16"/>
      <c r="I41" s="92"/>
      <c r="J41" s="176"/>
      <c r="K41" s="176" t="s">
        <v>107</v>
      </c>
      <c r="L41" s="176"/>
      <c r="M41" s="176" t="s">
        <v>107</v>
      </c>
      <c r="N41" s="80" t="s">
        <v>12</v>
      </c>
      <c r="O41" s="93"/>
      <c r="P41" s="181"/>
      <c r="Q41" s="176" t="s">
        <v>107</v>
      </c>
      <c r="R41" s="181"/>
      <c r="S41" s="176" t="s">
        <v>107</v>
      </c>
      <c r="T41" s="75"/>
      <c r="U41" s="174">
        <f t="shared" si="4"/>
        <v>0</v>
      </c>
      <c r="V41" s="179">
        <f t="shared" si="3"/>
        <v>0</v>
      </c>
      <c r="W41" s="81"/>
    </row>
    <row r="42" spans="1:23" ht="54.75" customHeight="1">
      <c r="A42" s="86"/>
      <c r="B42" s="350" t="s">
        <v>29</v>
      </c>
      <c r="C42" s="339"/>
      <c r="D42" s="192"/>
      <c r="E42" s="175">
        <v>0</v>
      </c>
      <c r="F42" s="34">
        <f t="shared" si="2"/>
        <v>15525</v>
      </c>
      <c r="G42" s="36"/>
      <c r="H42" s="16"/>
      <c r="I42" s="95" t="s">
        <v>105</v>
      </c>
      <c r="J42" s="176"/>
      <c r="K42" s="176" t="s">
        <v>107</v>
      </c>
      <c r="L42" s="178">
        <v>13260</v>
      </c>
      <c r="M42" s="176" t="s">
        <v>107</v>
      </c>
      <c r="N42" s="80" t="s">
        <v>12</v>
      </c>
      <c r="O42" s="96" t="s">
        <v>105</v>
      </c>
      <c r="P42" s="181"/>
      <c r="Q42" s="176" t="s">
        <v>107</v>
      </c>
      <c r="R42" s="181">
        <v>15525</v>
      </c>
      <c r="S42" s="176" t="s">
        <v>107</v>
      </c>
      <c r="T42" s="75"/>
      <c r="U42" s="174">
        <f t="shared" si="4"/>
        <v>0</v>
      </c>
      <c r="V42" s="179">
        <f t="shared" si="3"/>
        <v>2265</v>
      </c>
      <c r="W42" s="91"/>
    </row>
    <row r="43" spans="1:23" ht="55.5" customHeight="1">
      <c r="A43" s="86"/>
      <c r="B43" s="348" t="s">
        <v>30</v>
      </c>
      <c r="C43" s="339"/>
      <c r="D43" s="192"/>
      <c r="E43" s="175">
        <v>0</v>
      </c>
      <c r="F43" s="35">
        <f t="shared" si="2"/>
        <v>203464</v>
      </c>
      <c r="G43" s="7"/>
      <c r="H43" s="16"/>
      <c r="I43" s="175" t="s">
        <v>106</v>
      </c>
      <c r="J43" s="176">
        <f>'[29]инвест'!$BO$51</f>
        <v>48</v>
      </c>
      <c r="K43" s="176" t="s">
        <v>107</v>
      </c>
      <c r="L43" s="88">
        <v>226928.35714285713</v>
      </c>
      <c r="M43" s="176" t="s">
        <v>107</v>
      </c>
      <c r="N43" s="80" t="s">
        <v>12</v>
      </c>
      <c r="O43" s="177" t="s">
        <v>106</v>
      </c>
      <c r="P43" s="181">
        <v>48</v>
      </c>
      <c r="Q43" s="176" t="s">
        <v>107</v>
      </c>
      <c r="R43" s="181">
        <v>203464</v>
      </c>
      <c r="S43" s="176" t="s">
        <v>107</v>
      </c>
      <c r="T43" s="75"/>
      <c r="U43" s="174">
        <f t="shared" si="4"/>
        <v>0</v>
      </c>
      <c r="V43" s="179">
        <f t="shared" si="3"/>
        <v>-23464.35714285713</v>
      </c>
      <c r="W43" s="94"/>
    </row>
    <row r="44" spans="1:23" ht="51" customHeight="1">
      <c r="A44" s="86"/>
      <c r="B44" s="346" t="s">
        <v>31</v>
      </c>
      <c r="C44" s="339"/>
      <c r="D44" s="192"/>
      <c r="E44" s="175">
        <v>0</v>
      </c>
      <c r="F44" s="7">
        <f t="shared" si="2"/>
        <v>53856</v>
      </c>
      <c r="G44" s="7"/>
      <c r="H44" s="16"/>
      <c r="I44" s="87" t="s">
        <v>106</v>
      </c>
      <c r="J44" s="176">
        <f>'[29]инвест'!$BO$52</f>
        <v>16</v>
      </c>
      <c r="K44" s="176" t="s">
        <v>107</v>
      </c>
      <c r="L44" s="88">
        <v>53870</v>
      </c>
      <c r="M44" s="176" t="s">
        <v>107</v>
      </c>
      <c r="N44" s="80" t="s">
        <v>12</v>
      </c>
      <c r="O44" s="89" t="s">
        <v>106</v>
      </c>
      <c r="P44" s="181">
        <v>16</v>
      </c>
      <c r="Q44" s="176" t="s">
        <v>107</v>
      </c>
      <c r="R44" s="181">
        <v>53856</v>
      </c>
      <c r="S44" s="176" t="s">
        <v>107</v>
      </c>
      <c r="T44" s="75"/>
      <c r="U44" s="5">
        <f t="shared" si="4"/>
        <v>0</v>
      </c>
      <c r="V44" s="179">
        <f t="shared" si="3"/>
        <v>-14</v>
      </c>
      <c r="W44" s="97"/>
    </row>
    <row r="45" spans="1:23" ht="51" customHeight="1">
      <c r="A45" s="86"/>
      <c r="B45" s="346" t="s">
        <v>32</v>
      </c>
      <c r="C45" s="339"/>
      <c r="D45" s="192"/>
      <c r="E45" s="175">
        <v>0</v>
      </c>
      <c r="F45" s="7">
        <f t="shared" si="2"/>
        <v>0</v>
      </c>
      <c r="G45" s="7"/>
      <c r="H45" s="16"/>
      <c r="I45" s="87" t="s">
        <v>106</v>
      </c>
      <c r="J45" s="176">
        <f>'[29]инвест'!$BO$53</f>
        <v>16</v>
      </c>
      <c r="K45" s="176" t="s">
        <v>107</v>
      </c>
      <c r="L45" s="88">
        <v>15407</v>
      </c>
      <c r="M45" s="176" t="s">
        <v>107</v>
      </c>
      <c r="N45" s="80" t="s">
        <v>12</v>
      </c>
      <c r="O45" s="89" t="s">
        <v>106</v>
      </c>
      <c r="P45" s="181"/>
      <c r="Q45" s="176" t="s">
        <v>107</v>
      </c>
      <c r="R45" s="181"/>
      <c r="S45" s="176" t="s">
        <v>107</v>
      </c>
      <c r="T45" s="75"/>
      <c r="U45" s="5">
        <f t="shared" si="4"/>
        <v>-16</v>
      </c>
      <c r="V45" s="179">
        <f t="shared" si="3"/>
        <v>-15407</v>
      </c>
      <c r="W45" s="97"/>
    </row>
    <row r="46" spans="1:23" ht="37.5">
      <c r="A46" s="86"/>
      <c r="B46" s="351" t="s">
        <v>150</v>
      </c>
      <c r="C46" s="339"/>
      <c r="D46" s="192"/>
      <c r="E46" s="175">
        <v>0</v>
      </c>
      <c r="F46" s="7">
        <f t="shared" si="2"/>
        <v>0</v>
      </c>
      <c r="G46" s="7"/>
      <c r="H46" s="16"/>
      <c r="I46" s="87" t="s">
        <v>106</v>
      </c>
      <c r="J46" s="176">
        <f>'[29]инвест'!$BO$54</f>
        <v>17</v>
      </c>
      <c r="K46" s="176" t="s">
        <v>107</v>
      </c>
      <c r="L46" s="88">
        <v>90844</v>
      </c>
      <c r="M46" s="176" t="s">
        <v>107</v>
      </c>
      <c r="N46" s="80" t="s">
        <v>12</v>
      </c>
      <c r="O46" s="89"/>
      <c r="P46" s="181"/>
      <c r="Q46" s="176" t="s">
        <v>107</v>
      </c>
      <c r="R46" s="181"/>
      <c r="S46" s="176" t="s">
        <v>107</v>
      </c>
      <c r="T46" s="75"/>
      <c r="U46" s="5"/>
      <c r="V46" s="179">
        <f t="shared" si="3"/>
        <v>-90844</v>
      </c>
      <c r="W46" s="97"/>
    </row>
    <row r="47" spans="1:23" ht="32.25">
      <c r="A47" s="86"/>
      <c r="B47" s="351" t="s">
        <v>151</v>
      </c>
      <c r="C47" s="339"/>
      <c r="D47" s="192"/>
      <c r="E47" s="175">
        <v>0</v>
      </c>
      <c r="F47" s="7">
        <f t="shared" si="2"/>
        <v>0</v>
      </c>
      <c r="G47" s="7"/>
      <c r="H47" s="16"/>
      <c r="I47" s="87"/>
      <c r="J47" s="176">
        <f>'[29]инвест'!$BO$55</f>
        <v>47</v>
      </c>
      <c r="K47" s="176" t="s">
        <v>107</v>
      </c>
      <c r="L47" s="88">
        <v>79212.10800000001</v>
      </c>
      <c r="M47" s="176" t="s">
        <v>107</v>
      </c>
      <c r="N47" s="80" t="s">
        <v>12</v>
      </c>
      <c r="O47" s="89"/>
      <c r="P47" s="181"/>
      <c r="Q47" s="176" t="s">
        <v>107</v>
      </c>
      <c r="R47" s="181"/>
      <c r="S47" s="176" t="s">
        <v>107</v>
      </c>
      <c r="T47" s="75"/>
      <c r="U47" s="5"/>
      <c r="V47" s="179">
        <f t="shared" si="3"/>
        <v>-79212.10800000001</v>
      </c>
      <c r="W47" s="97"/>
    </row>
    <row r="48" spans="1:23" ht="32.25">
      <c r="A48" s="86"/>
      <c r="B48" s="351" t="s">
        <v>152</v>
      </c>
      <c r="C48" s="339"/>
      <c r="D48" s="192"/>
      <c r="E48" s="175">
        <v>0</v>
      </c>
      <c r="F48" s="7">
        <f t="shared" si="2"/>
        <v>6980</v>
      </c>
      <c r="G48" s="7"/>
      <c r="H48" s="16"/>
      <c r="I48" s="87"/>
      <c r="J48" s="176">
        <f>'[29]инвест'!$BO$56</f>
        <v>37</v>
      </c>
      <c r="K48" s="176" t="s">
        <v>107</v>
      </c>
      <c r="L48" s="88">
        <v>28696.719</v>
      </c>
      <c r="M48" s="176" t="s">
        <v>107</v>
      </c>
      <c r="N48" s="80" t="s">
        <v>12</v>
      </c>
      <c r="O48" s="89"/>
      <c r="P48" s="181">
        <v>9</v>
      </c>
      <c r="Q48" s="176" t="s">
        <v>107</v>
      </c>
      <c r="R48" s="181">
        <v>6980</v>
      </c>
      <c r="S48" s="176" t="s">
        <v>107</v>
      </c>
      <c r="T48" s="75"/>
      <c r="U48" s="5"/>
      <c r="V48" s="179">
        <f t="shared" si="3"/>
        <v>-21716.719</v>
      </c>
      <c r="W48" s="97"/>
    </row>
    <row r="49" spans="1:23" ht="32.25">
      <c r="A49" s="86"/>
      <c r="B49" s="351" t="s">
        <v>153</v>
      </c>
      <c r="C49" s="339"/>
      <c r="D49" s="192"/>
      <c r="E49" s="175">
        <v>0</v>
      </c>
      <c r="F49" s="7">
        <f t="shared" si="2"/>
        <v>0</v>
      </c>
      <c r="G49" s="7"/>
      <c r="H49" s="16"/>
      <c r="I49" s="87"/>
      <c r="J49" s="176">
        <f>'[29]инвест'!$BO$57</f>
        <v>56</v>
      </c>
      <c r="K49" s="176" t="s">
        <v>107</v>
      </c>
      <c r="L49" s="88">
        <v>380827</v>
      </c>
      <c r="M49" s="176" t="s">
        <v>107</v>
      </c>
      <c r="N49" s="80" t="s">
        <v>12</v>
      </c>
      <c r="O49" s="89"/>
      <c r="P49" s="181"/>
      <c r="Q49" s="176" t="s">
        <v>107</v>
      </c>
      <c r="R49" s="181"/>
      <c r="S49" s="176" t="s">
        <v>107</v>
      </c>
      <c r="T49" s="75"/>
      <c r="U49" s="5"/>
      <c r="V49" s="179">
        <f t="shared" si="3"/>
        <v>-380827</v>
      </c>
      <c r="W49" s="97"/>
    </row>
    <row r="50" spans="1:23" ht="32.25">
      <c r="A50" s="86"/>
      <c r="B50" s="351" t="s">
        <v>154</v>
      </c>
      <c r="C50" s="339"/>
      <c r="D50" s="192"/>
      <c r="E50" s="175">
        <v>0</v>
      </c>
      <c r="F50" s="7">
        <f t="shared" si="2"/>
        <v>257934</v>
      </c>
      <c r="G50" s="7"/>
      <c r="H50" s="16"/>
      <c r="I50" s="87"/>
      <c r="J50" s="176">
        <f>'[29]инвест'!$BO$58</f>
        <v>251</v>
      </c>
      <c r="K50" s="176" t="s">
        <v>107</v>
      </c>
      <c r="L50" s="88">
        <v>629542.368</v>
      </c>
      <c r="M50" s="176" t="s">
        <v>107</v>
      </c>
      <c r="N50" s="80" t="s">
        <v>12</v>
      </c>
      <c r="O50" s="89"/>
      <c r="P50" s="181">
        <v>118</v>
      </c>
      <c r="Q50" s="176" t="s">
        <v>107</v>
      </c>
      <c r="R50" s="181">
        <v>257934</v>
      </c>
      <c r="S50" s="176" t="s">
        <v>107</v>
      </c>
      <c r="T50" s="75"/>
      <c r="U50" s="5"/>
      <c r="V50" s="179">
        <f t="shared" si="3"/>
        <v>-371608.368</v>
      </c>
      <c r="W50" s="97"/>
    </row>
    <row r="51" spans="1:23" ht="37.5" customHeight="1" hidden="1">
      <c r="A51" s="86"/>
      <c r="B51" s="346" t="s">
        <v>33</v>
      </c>
      <c r="C51" s="339"/>
      <c r="D51" s="59"/>
      <c r="E51" s="175">
        <f aca="true" t="shared" si="5" ref="E51:E58">R51</f>
        <v>0</v>
      </c>
      <c r="F51" s="7">
        <f t="shared" si="2"/>
        <v>0</v>
      </c>
      <c r="G51" s="8"/>
      <c r="H51" s="16"/>
      <c r="I51" s="87"/>
      <c r="J51" s="176"/>
      <c r="K51" s="176" t="s">
        <v>107</v>
      </c>
      <c r="L51" s="88">
        <v>0</v>
      </c>
      <c r="M51" s="176" t="s">
        <v>107</v>
      </c>
      <c r="N51" s="80" t="s">
        <v>12</v>
      </c>
      <c r="O51" s="89" t="s">
        <v>105</v>
      </c>
      <c r="P51" s="181"/>
      <c r="Q51" s="176" t="s">
        <v>107</v>
      </c>
      <c r="R51" s="181"/>
      <c r="S51" s="176" t="s">
        <v>107</v>
      </c>
      <c r="T51" s="75" t="s">
        <v>12</v>
      </c>
      <c r="U51" s="174">
        <f t="shared" si="4"/>
        <v>0</v>
      </c>
      <c r="V51" s="179">
        <f t="shared" si="3"/>
        <v>0</v>
      </c>
      <c r="W51" s="81"/>
    </row>
    <row r="52" spans="1:23" ht="38.25" customHeight="1" hidden="1" thickBot="1">
      <c r="A52" s="86"/>
      <c r="B52" s="346" t="s">
        <v>34</v>
      </c>
      <c r="C52" s="339"/>
      <c r="D52" s="59"/>
      <c r="E52" s="175">
        <f t="shared" si="5"/>
        <v>0</v>
      </c>
      <c r="F52" s="7">
        <f t="shared" si="2"/>
        <v>0</v>
      </c>
      <c r="G52" s="8"/>
      <c r="H52" s="16">
        <f aca="true" t="shared" si="6" ref="H52:H58">R52-G52-F52-E52</f>
        <v>0</v>
      </c>
      <c r="I52" s="87"/>
      <c r="J52" s="176"/>
      <c r="K52" s="176" t="s">
        <v>107</v>
      </c>
      <c r="L52" s="176"/>
      <c r="M52" s="176" t="s">
        <v>107</v>
      </c>
      <c r="N52" s="80" t="s">
        <v>12</v>
      </c>
      <c r="O52" s="89"/>
      <c r="P52" s="181"/>
      <c r="Q52" s="176" t="s">
        <v>107</v>
      </c>
      <c r="R52" s="181"/>
      <c r="S52" s="176" t="s">
        <v>107</v>
      </c>
      <c r="T52" s="75" t="s">
        <v>12</v>
      </c>
      <c r="U52" s="174"/>
      <c r="V52" s="179">
        <f t="shared" si="3"/>
        <v>0</v>
      </c>
      <c r="W52" s="81"/>
    </row>
    <row r="53" spans="1:23" ht="60" customHeight="1" hidden="1">
      <c r="A53" s="86"/>
      <c r="B53" s="352" t="s">
        <v>35</v>
      </c>
      <c r="C53" s="339"/>
      <c r="D53" s="59"/>
      <c r="E53" s="175">
        <f t="shared" si="5"/>
        <v>0</v>
      </c>
      <c r="F53" s="7">
        <f t="shared" si="2"/>
        <v>0</v>
      </c>
      <c r="G53" s="8"/>
      <c r="H53" s="16">
        <f t="shared" si="6"/>
        <v>0</v>
      </c>
      <c r="I53" s="98"/>
      <c r="J53" s="176"/>
      <c r="K53" s="176" t="s">
        <v>107</v>
      </c>
      <c r="L53" s="176"/>
      <c r="M53" s="176" t="s">
        <v>107</v>
      </c>
      <c r="N53" s="80" t="s">
        <v>12</v>
      </c>
      <c r="O53" s="76"/>
      <c r="P53" s="181"/>
      <c r="Q53" s="176" t="s">
        <v>107</v>
      </c>
      <c r="R53" s="181"/>
      <c r="S53" s="176" t="s">
        <v>107</v>
      </c>
      <c r="T53" s="75" t="s">
        <v>12</v>
      </c>
      <c r="U53" s="174"/>
      <c r="V53" s="179">
        <f t="shared" si="3"/>
        <v>0</v>
      </c>
      <c r="W53" s="81"/>
    </row>
    <row r="54" spans="1:23" ht="63" customHeight="1" hidden="1">
      <c r="A54" s="86"/>
      <c r="B54" s="348" t="s">
        <v>36</v>
      </c>
      <c r="C54" s="339"/>
      <c r="D54" s="59"/>
      <c r="E54" s="175">
        <f t="shared" si="5"/>
        <v>0</v>
      </c>
      <c r="F54" s="7">
        <f t="shared" si="2"/>
        <v>0</v>
      </c>
      <c r="G54" s="8"/>
      <c r="H54" s="16">
        <f t="shared" si="6"/>
        <v>0</v>
      </c>
      <c r="I54" s="175"/>
      <c r="J54" s="176"/>
      <c r="K54" s="176" t="s">
        <v>107</v>
      </c>
      <c r="L54" s="176"/>
      <c r="M54" s="176" t="s">
        <v>107</v>
      </c>
      <c r="N54" s="80" t="s">
        <v>12</v>
      </c>
      <c r="O54" s="177"/>
      <c r="P54" s="181"/>
      <c r="Q54" s="176" t="s">
        <v>107</v>
      </c>
      <c r="R54" s="181"/>
      <c r="S54" s="176" t="s">
        <v>107</v>
      </c>
      <c r="T54" s="75" t="s">
        <v>12</v>
      </c>
      <c r="U54" s="174"/>
      <c r="V54" s="179">
        <f t="shared" si="3"/>
        <v>0</v>
      </c>
      <c r="W54" s="81"/>
    </row>
    <row r="55" spans="1:23" ht="60.75" customHeight="1" hidden="1">
      <c r="A55" s="86"/>
      <c r="B55" s="348" t="s">
        <v>37</v>
      </c>
      <c r="C55" s="339"/>
      <c r="D55" s="59"/>
      <c r="E55" s="175">
        <f t="shared" si="5"/>
        <v>0</v>
      </c>
      <c r="F55" s="7">
        <f t="shared" si="2"/>
        <v>0</v>
      </c>
      <c r="G55" s="8"/>
      <c r="H55" s="16">
        <f t="shared" si="6"/>
        <v>0</v>
      </c>
      <c r="I55" s="175"/>
      <c r="J55" s="176"/>
      <c r="K55" s="176" t="s">
        <v>107</v>
      </c>
      <c r="L55" s="176"/>
      <c r="M55" s="176" t="s">
        <v>107</v>
      </c>
      <c r="N55" s="80" t="s">
        <v>12</v>
      </c>
      <c r="O55" s="177"/>
      <c r="P55" s="181"/>
      <c r="Q55" s="176" t="s">
        <v>107</v>
      </c>
      <c r="R55" s="181"/>
      <c r="S55" s="176" t="s">
        <v>107</v>
      </c>
      <c r="T55" s="75" t="s">
        <v>12</v>
      </c>
      <c r="U55" s="174"/>
      <c r="V55" s="179">
        <f t="shared" si="3"/>
        <v>0</v>
      </c>
      <c r="W55" s="81"/>
    </row>
    <row r="56" spans="1:23" ht="60" customHeight="1" hidden="1">
      <c r="A56" s="86"/>
      <c r="B56" s="348" t="s">
        <v>38</v>
      </c>
      <c r="C56" s="339"/>
      <c r="D56" s="59"/>
      <c r="E56" s="175">
        <f t="shared" si="5"/>
        <v>0</v>
      </c>
      <c r="F56" s="7">
        <f t="shared" si="2"/>
        <v>0</v>
      </c>
      <c r="G56" s="8"/>
      <c r="H56" s="16">
        <f t="shared" si="6"/>
        <v>0</v>
      </c>
      <c r="I56" s="175"/>
      <c r="J56" s="176"/>
      <c r="K56" s="176" t="s">
        <v>107</v>
      </c>
      <c r="L56" s="176"/>
      <c r="M56" s="176" t="s">
        <v>107</v>
      </c>
      <c r="N56" s="80" t="s">
        <v>12</v>
      </c>
      <c r="O56" s="177"/>
      <c r="P56" s="181"/>
      <c r="Q56" s="176" t="s">
        <v>107</v>
      </c>
      <c r="R56" s="181"/>
      <c r="S56" s="176" t="s">
        <v>107</v>
      </c>
      <c r="T56" s="75" t="s">
        <v>12</v>
      </c>
      <c r="U56" s="174"/>
      <c r="V56" s="179">
        <f t="shared" si="3"/>
        <v>0</v>
      </c>
      <c r="W56" s="81"/>
    </row>
    <row r="57" spans="1:23" ht="61.5" customHeight="1" hidden="1">
      <c r="A57" s="86"/>
      <c r="B57" s="352" t="s">
        <v>39</v>
      </c>
      <c r="C57" s="339"/>
      <c r="D57" s="59"/>
      <c r="E57" s="175">
        <f t="shared" si="5"/>
        <v>0</v>
      </c>
      <c r="F57" s="7">
        <f t="shared" si="2"/>
        <v>0</v>
      </c>
      <c r="G57" s="8"/>
      <c r="H57" s="16">
        <f t="shared" si="6"/>
        <v>0</v>
      </c>
      <c r="I57" s="98"/>
      <c r="J57" s="176"/>
      <c r="K57" s="176" t="s">
        <v>107</v>
      </c>
      <c r="L57" s="176"/>
      <c r="M57" s="176" t="s">
        <v>107</v>
      </c>
      <c r="N57" s="80" t="s">
        <v>12</v>
      </c>
      <c r="O57" s="76"/>
      <c r="P57" s="181"/>
      <c r="Q57" s="176" t="s">
        <v>107</v>
      </c>
      <c r="R57" s="181"/>
      <c r="S57" s="176" t="s">
        <v>107</v>
      </c>
      <c r="T57" s="75" t="s">
        <v>12</v>
      </c>
      <c r="U57" s="174"/>
      <c r="V57" s="179">
        <f t="shared" si="3"/>
        <v>0</v>
      </c>
      <c r="W57" s="81"/>
    </row>
    <row r="58" spans="1:23" ht="95.25" customHeight="1" hidden="1" thickBot="1">
      <c r="A58" s="86"/>
      <c r="B58" s="348" t="s">
        <v>40</v>
      </c>
      <c r="C58" s="339"/>
      <c r="D58" s="59"/>
      <c r="E58" s="175">
        <f t="shared" si="5"/>
        <v>0</v>
      </c>
      <c r="F58" s="7">
        <f t="shared" si="2"/>
        <v>0</v>
      </c>
      <c r="G58" s="8"/>
      <c r="H58" s="16">
        <f t="shared" si="6"/>
        <v>0</v>
      </c>
      <c r="I58" s="175"/>
      <c r="J58" s="176"/>
      <c r="K58" s="176" t="s">
        <v>107</v>
      </c>
      <c r="L58" s="176"/>
      <c r="M58" s="176" t="s">
        <v>107</v>
      </c>
      <c r="N58" s="80" t="s">
        <v>12</v>
      </c>
      <c r="O58" s="177"/>
      <c r="P58" s="181"/>
      <c r="Q58" s="176" t="s">
        <v>107</v>
      </c>
      <c r="R58" s="181"/>
      <c r="S58" s="176" t="s">
        <v>107</v>
      </c>
      <c r="T58" s="75" t="s">
        <v>12</v>
      </c>
      <c r="U58" s="174"/>
      <c r="V58" s="179">
        <f t="shared" si="3"/>
        <v>0</v>
      </c>
      <c r="W58" s="81"/>
    </row>
    <row r="59" spans="1:23" s="100" customFormat="1" ht="24" customHeight="1" collapsed="1">
      <c r="A59" s="99">
        <v>3</v>
      </c>
      <c r="B59" s="345" t="s">
        <v>41</v>
      </c>
      <c r="C59" s="339"/>
      <c r="D59" s="59"/>
      <c r="E59" s="169">
        <v>5324067</v>
      </c>
      <c r="F59" s="8">
        <f>R59-E59</f>
        <v>9057119</v>
      </c>
      <c r="G59" s="8">
        <f aca="true" t="shared" si="7" ref="G59">G66+G73+G75</f>
        <v>0</v>
      </c>
      <c r="H59" s="42">
        <f>H66+H73+H75</f>
        <v>0</v>
      </c>
      <c r="I59" s="169"/>
      <c r="J59" s="170"/>
      <c r="K59" s="170" t="s">
        <v>107</v>
      </c>
      <c r="L59" s="60">
        <f>L63+L66+L72+L73+L74+L75</f>
        <v>36059664</v>
      </c>
      <c r="M59" s="170" t="s">
        <v>107</v>
      </c>
      <c r="N59" s="73"/>
      <c r="O59" s="166"/>
      <c r="P59" s="171"/>
      <c r="Q59" s="170" t="s">
        <v>107</v>
      </c>
      <c r="R59" s="60">
        <f>R63+R66+R72+R73+R74+R75</f>
        <v>14381186</v>
      </c>
      <c r="S59" s="170" t="s">
        <v>107</v>
      </c>
      <c r="T59" s="61"/>
      <c r="U59" s="84"/>
      <c r="V59" s="173">
        <f t="shared" si="3"/>
        <v>-21678478</v>
      </c>
      <c r="W59" s="85"/>
    </row>
    <row r="60" spans="1:23" s="100" customFormat="1" ht="18.75" customHeight="1" hidden="1">
      <c r="A60" s="303"/>
      <c r="B60" s="353" t="s">
        <v>42</v>
      </c>
      <c r="C60" s="339"/>
      <c r="D60" s="59"/>
      <c r="E60" s="175">
        <v>0</v>
      </c>
      <c r="F60" s="7">
        <f t="shared" si="2"/>
        <v>0</v>
      </c>
      <c r="G60" s="8"/>
      <c r="H60" s="42">
        <f>R60-G60-F60-E60</f>
        <v>0</v>
      </c>
      <c r="I60" s="98"/>
      <c r="J60" s="176"/>
      <c r="K60" s="176" t="s">
        <v>107</v>
      </c>
      <c r="L60" s="176"/>
      <c r="M60" s="176" t="s">
        <v>107</v>
      </c>
      <c r="N60" s="80" t="s">
        <v>3</v>
      </c>
      <c r="O60" s="76"/>
      <c r="P60" s="181"/>
      <c r="Q60" s="176" t="s">
        <v>107</v>
      </c>
      <c r="R60" s="181"/>
      <c r="S60" s="176" t="s">
        <v>107</v>
      </c>
      <c r="T60" s="75" t="s">
        <v>3</v>
      </c>
      <c r="U60" s="84"/>
      <c r="V60" s="179">
        <f t="shared" si="3"/>
        <v>0</v>
      </c>
      <c r="W60" s="85"/>
    </row>
    <row r="61" spans="1:23" s="100" customFormat="1" ht="18.75" customHeight="1" hidden="1">
      <c r="A61" s="303"/>
      <c r="B61" s="353"/>
      <c r="C61" s="339"/>
      <c r="D61" s="59"/>
      <c r="E61" s="175">
        <v>0</v>
      </c>
      <c r="F61" s="7">
        <f t="shared" si="2"/>
        <v>0</v>
      </c>
      <c r="G61" s="8"/>
      <c r="H61" s="42">
        <f>R61-G61-F61-E61</f>
        <v>0</v>
      </c>
      <c r="I61" s="98"/>
      <c r="J61" s="176"/>
      <c r="K61" s="176" t="s">
        <v>107</v>
      </c>
      <c r="L61" s="176"/>
      <c r="M61" s="176" t="s">
        <v>107</v>
      </c>
      <c r="N61" s="80" t="s">
        <v>12</v>
      </c>
      <c r="O61" s="76"/>
      <c r="P61" s="181"/>
      <c r="Q61" s="176" t="s">
        <v>107</v>
      </c>
      <c r="R61" s="181"/>
      <c r="S61" s="176" t="s">
        <v>107</v>
      </c>
      <c r="T61" s="75" t="s">
        <v>12</v>
      </c>
      <c r="U61" s="84"/>
      <c r="V61" s="179">
        <f t="shared" si="3"/>
        <v>0</v>
      </c>
      <c r="W61" s="85"/>
    </row>
    <row r="62" spans="1:23" s="100" customFormat="1" ht="18.75" customHeight="1" hidden="1">
      <c r="A62" s="303"/>
      <c r="B62" s="353"/>
      <c r="C62" s="339"/>
      <c r="D62" s="59"/>
      <c r="E62" s="175">
        <v>0</v>
      </c>
      <c r="F62" s="7">
        <f t="shared" si="2"/>
        <v>0</v>
      </c>
      <c r="G62" s="8"/>
      <c r="H62" s="42">
        <f>R62-G62-F62-E62</f>
        <v>0</v>
      </c>
      <c r="I62" s="98"/>
      <c r="J62" s="176"/>
      <c r="K62" s="176" t="s">
        <v>107</v>
      </c>
      <c r="L62" s="176"/>
      <c r="M62" s="176" t="s">
        <v>107</v>
      </c>
      <c r="N62" s="80" t="s">
        <v>5</v>
      </c>
      <c r="O62" s="76"/>
      <c r="P62" s="181"/>
      <c r="Q62" s="176" t="s">
        <v>107</v>
      </c>
      <c r="R62" s="181"/>
      <c r="S62" s="176" t="s">
        <v>107</v>
      </c>
      <c r="T62" s="75" t="s">
        <v>5</v>
      </c>
      <c r="U62" s="84"/>
      <c r="V62" s="179">
        <f t="shared" si="3"/>
        <v>0</v>
      </c>
      <c r="W62" s="85"/>
    </row>
    <row r="63" spans="1:23" s="100" customFormat="1" ht="18.75" customHeight="1">
      <c r="A63" s="259"/>
      <c r="B63" s="329" t="s">
        <v>42</v>
      </c>
      <c r="C63" s="339"/>
      <c r="D63" s="59"/>
      <c r="E63" s="169">
        <v>0</v>
      </c>
      <c r="F63" s="8">
        <f t="shared" si="2"/>
        <v>0</v>
      </c>
      <c r="G63" s="8"/>
      <c r="H63" s="42"/>
      <c r="I63" s="317" t="s">
        <v>105</v>
      </c>
      <c r="J63" s="332">
        <v>1</v>
      </c>
      <c r="K63" s="170" t="s">
        <v>107</v>
      </c>
      <c r="L63" s="251">
        <f>L64+L65</f>
        <v>973792</v>
      </c>
      <c r="M63" s="170" t="s">
        <v>107</v>
      </c>
      <c r="N63" s="205" t="s">
        <v>3</v>
      </c>
      <c r="O63" s="68"/>
      <c r="P63" s="335"/>
      <c r="Q63" s="170" t="s">
        <v>107</v>
      </c>
      <c r="R63" s="170">
        <f>R64+R65</f>
        <v>0</v>
      </c>
      <c r="S63" s="170" t="s">
        <v>107</v>
      </c>
      <c r="T63" s="61"/>
      <c r="U63" s="84"/>
      <c r="V63" s="173">
        <f t="shared" si="3"/>
        <v>-973792</v>
      </c>
      <c r="W63" s="101"/>
    </row>
    <row r="64" spans="1:23" s="100" customFormat="1" ht="18.75" customHeight="1">
      <c r="A64" s="260"/>
      <c r="B64" s="330"/>
      <c r="C64" s="339"/>
      <c r="D64" s="59"/>
      <c r="E64" s="175">
        <v>0</v>
      </c>
      <c r="F64" s="7">
        <f t="shared" si="2"/>
        <v>0</v>
      </c>
      <c r="G64" s="8"/>
      <c r="H64" s="42"/>
      <c r="I64" s="318"/>
      <c r="J64" s="333"/>
      <c r="K64" s="176" t="s">
        <v>107</v>
      </c>
      <c r="L64" s="191">
        <v>268687</v>
      </c>
      <c r="M64" s="176" t="s">
        <v>107</v>
      </c>
      <c r="N64" s="178" t="s">
        <v>12</v>
      </c>
      <c r="O64" s="76"/>
      <c r="P64" s="336"/>
      <c r="Q64" s="176" t="s">
        <v>107</v>
      </c>
      <c r="R64" s="181"/>
      <c r="S64" s="176" t="s">
        <v>107</v>
      </c>
      <c r="T64" s="75"/>
      <c r="U64" s="84"/>
      <c r="V64" s="179">
        <f t="shared" si="3"/>
        <v>-268687</v>
      </c>
      <c r="W64" s="101"/>
    </row>
    <row r="65" spans="1:23" s="100" customFormat="1" ht="18.75" customHeight="1">
      <c r="A65" s="261"/>
      <c r="B65" s="331"/>
      <c r="C65" s="339"/>
      <c r="D65" s="59"/>
      <c r="E65" s="175">
        <v>0</v>
      </c>
      <c r="F65" s="7">
        <f t="shared" si="2"/>
        <v>0</v>
      </c>
      <c r="G65" s="8"/>
      <c r="H65" s="42"/>
      <c r="I65" s="319"/>
      <c r="J65" s="333"/>
      <c r="K65" s="176" t="s">
        <v>107</v>
      </c>
      <c r="L65" s="191">
        <v>705105</v>
      </c>
      <c r="M65" s="176" t="s">
        <v>107</v>
      </c>
      <c r="N65" s="178" t="s">
        <v>5</v>
      </c>
      <c r="O65" s="76"/>
      <c r="P65" s="337"/>
      <c r="Q65" s="176" t="s">
        <v>107</v>
      </c>
      <c r="R65" s="181"/>
      <c r="S65" s="176" t="s">
        <v>107</v>
      </c>
      <c r="T65" s="75"/>
      <c r="U65" s="84"/>
      <c r="V65" s="179">
        <f t="shared" si="3"/>
        <v>-705105</v>
      </c>
      <c r="W65" s="101"/>
    </row>
    <row r="66" spans="1:23" s="100" customFormat="1" ht="37.5" customHeight="1">
      <c r="A66" s="321"/>
      <c r="B66" s="354" t="s">
        <v>43</v>
      </c>
      <c r="C66" s="339"/>
      <c r="D66" s="59"/>
      <c r="E66" s="169">
        <v>5324067</v>
      </c>
      <c r="F66" s="8">
        <f t="shared" si="2"/>
        <v>9057119</v>
      </c>
      <c r="G66" s="8"/>
      <c r="H66" s="42"/>
      <c r="I66" s="320" t="s">
        <v>105</v>
      </c>
      <c r="J66" s="325">
        <v>22</v>
      </c>
      <c r="K66" s="170" t="s">
        <v>107</v>
      </c>
      <c r="L66" s="252">
        <f>L67+L68</f>
        <v>33751876</v>
      </c>
      <c r="M66" s="170" t="s">
        <v>107</v>
      </c>
      <c r="N66" s="73" t="s">
        <v>3</v>
      </c>
      <c r="O66" s="326" t="s">
        <v>105</v>
      </c>
      <c r="P66" s="338">
        <v>8</v>
      </c>
      <c r="Q66" s="2" t="s">
        <v>107</v>
      </c>
      <c r="R66" s="171">
        <f>R67+R68</f>
        <v>14381186</v>
      </c>
      <c r="S66" s="2" t="s">
        <v>107</v>
      </c>
      <c r="T66" s="61" t="s">
        <v>3</v>
      </c>
      <c r="U66" s="316" t="s">
        <v>108</v>
      </c>
      <c r="V66" s="334">
        <f>R66-L66</f>
        <v>-19370690</v>
      </c>
      <c r="W66" s="313"/>
    </row>
    <row r="67" spans="1:23" ht="37.5" customHeight="1">
      <c r="A67" s="322"/>
      <c r="B67" s="354"/>
      <c r="C67" s="339"/>
      <c r="D67" s="59"/>
      <c r="E67" s="175">
        <v>1193599</v>
      </c>
      <c r="F67" s="7">
        <f t="shared" si="2"/>
        <v>2218625</v>
      </c>
      <c r="G67" s="8"/>
      <c r="H67" s="16"/>
      <c r="I67" s="320"/>
      <c r="J67" s="325"/>
      <c r="K67" s="176" t="s">
        <v>107</v>
      </c>
      <c r="L67" s="102">
        <v>11521999.943999998</v>
      </c>
      <c r="M67" s="176" t="s">
        <v>107</v>
      </c>
      <c r="N67" s="80" t="s">
        <v>12</v>
      </c>
      <c r="O67" s="326"/>
      <c r="P67" s="338"/>
      <c r="Q67" s="1" t="s">
        <v>107</v>
      </c>
      <c r="R67" s="181">
        <v>3412224</v>
      </c>
      <c r="S67" s="1" t="s">
        <v>107</v>
      </c>
      <c r="T67" s="75" t="s">
        <v>12</v>
      </c>
      <c r="U67" s="316"/>
      <c r="V67" s="334"/>
      <c r="W67" s="314"/>
    </row>
    <row r="68" spans="1:23" ht="37.5" customHeight="1">
      <c r="A68" s="323"/>
      <c r="B68" s="354"/>
      <c r="C68" s="339"/>
      <c r="D68" s="59"/>
      <c r="E68" s="175">
        <v>4130468</v>
      </c>
      <c r="F68" s="7">
        <f t="shared" si="2"/>
        <v>6838494</v>
      </c>
      <c r="G68" s="8"/>
      <c r="H68" s="16"/>
      <c r="I68" s="320"/>
      <c r="J68" s="325"/>
      <c r="K68" s="176" t="s">
        <v>107</v>
      </c>
      <c r="L68" s="102">
        <v>22229876.056</v>
      </c>
      <c r="M68" s="176" t="s">
        <v>107</v>
      </c>
      <c r="N68" s="80" t="s">
        <v>5</v>
      </c>
      <c r="O68" s="326"/>
      <c r="P68" s="338"/>
      <c r="Q68" s="1" t="s">
        <v>107</v>
      </c>
      <c r="R68" s="181">
        <v>10968962</v>
      </c>
      <c r="S68" s="1" t="s">
        <v>107</v>
      </c>
      <c r="T68" s="75" t="s">
        <v>5</v>
      </c>
      <c r="U68" s="316"/>
      <c r="V68" s="334"/>
      <c r="W68" s="315"/>
    </row>
    <row r="69" spans="1:23" ht="18.75" customHeight="1" hidden="1">
      <c r="A69" s="103"/>
      <c r="B69" s="354" t="s">
        <v>44</v>
      </c>
      <c r="C69" s="339"/>
      <c r="D69" s="59"/>
      <c r="E69" s="175">
        <v>0</v>
      </c>
      <c r="F69" s="7">
        <f t="shared" si="2"/>
        <v>0</v>
      </c>
      <c r="G69" s="8"/>
      <c r="H69" s="16"/>
      <c r="I69" s="175"/>
      <c r="J69" s="176"/>
      <c r="K69" s="176" t="s">
        <v>107</v>
      </c>
      <c r="L69" s="176"/>
      <c r="M69" s="176" t="s">
        <v>107</v>
      </c>
      <c r="N69" s="80" t="s">
        <v>3</v>
      </c>
      <c r="O69" s="177"/>
      <c r="P69" s="181"/>
      <c r="Q69" s="104" t="s">
        <v>107</v>
      </c>
      <c r="R69" s="181"/>
      <c r="S69" s="104" t="s">
        <v>107</v>
      </c>
      <c r="T69" s="75" t="s">
        <v>3</v>
      </c>
      <c r="U69" s="316" t="e">
        <f aca="true" t="shared" si="8" ref="U69">Q69-J69</f>
        <v>#VALUE!</v>
      </c>
      <c r="V69" s="32"/>
      <c r="W69" s="81"/>
    </row>
    <row r="70" spans="1:23" ht="18.75" customHeight="1" hidden="1">
      <c r="A70" s="103"/>
      <c r="B70" s="354"/>
      <c r="C70" s="339"/>
      <c r="D70" s="59"/>
      <c r="E70" s="175">
        <v>0</v>
      </c>
      <c r="F70" s="7">
        <f t="shared" si="2"/>
        <v>0</v>
      </c>
      <c r="G70" s="8"/>
      <c r="H70" s="16"/>
      <c r="I70" s="324" t="s">
        <v>105</v>
      </c>
      <c r="J70" s="176"/>
      <c r="K70" s="176" t="s">
        <v>107</v>
      </c>
      <c r="L70" s="176"/>
      <c r="M70" s="176" t="s">
        <v>107</v>
      </c>
      <c r="N70" s="80" t="s">
        <v>12</v>
      </c>
      <c r="O70" s="177"/>
      <c r="P70" s="181"/>
      <c r="Q70" s="104" t="s">
        <v>107</v>
      </c>
      <c r="R70" s="181"/>
      <c r="S70" s="104" t="s">
        <v>107</v>
      </c>
      <c r="T70" s="75" t="s">
        <v>12</v>
      </c>
      <c r="U70" s="316"/>
      <c r="V70" s="32"/>
      <c r="W70" s="81"/>
    </row>
    <row r="71" spans="1:23" ht="18.75" customHeight="1" hidden="1">
      <c r="A71" s="103"/>
      <c r="B71" s="354"/>
      <c r="C71" s="339"/>
      <c r="D71" s="59"/>
      <c r="E71" s="175">
        <v>0</v>
      </c>
      <c r="F71" s="7">
        <f t="shared" si="2"/>
        <v>0</v>
      </c>
      <c r="G71" s="8"/>
      <c r="H71" s="16"/>
      <c r="I71" s="324"/>
      <c r="J71" s="176"/>
      <c r="K71" s="176" t="s">
        <v>107</v>
      </c>
      <c r="L71" s="176"/>
      <c r="M71" s="176" t="s">
        <v>107</v>
      </c>
      <c r="N71" s="80" t="s">
        <v>5</v>
      </c>
      <c r="O71" s="177"/>
      <c r="P71" s="181"/>
      <c r="Q71" s="104" t="s">
        <v>107</v>
      </c>
      <c r="R71" s="181"/>
      <c r="S71" s="104" t="s">
        <v>107</v>
      </c>
      <c r="T71" s="75" t="s">
        <v>5</v>
      </c>
      <c r="U71" s="316"/>
      <c r="V71" s="32"/>
      <c r="W71" s="81"/>
    </row>
    <row r="72" spans="1:23" ht="45" customHeight="1">
      <c r="A72" s="103"/>
      <c r="B72" s="346" t="s">
        <v>45</v>
      </c>
      <c r="C72" s="339"/>
      <c r="D72" s="59"/>
      <c r="E72" s="175">
        <v>0</v>
      </c>
      <c r="F72" s="7">
        <f t="shared" si="2"/>
        <v>0</v>
      </c>
      <c r="G72" s="8"/>
      <c r="H72" s="16"/>
      <c r="I72" s="324"/>
      <c r="J72" s="176">
        <f>'[29]инвест'!$BO$77</f>
        <v>2</v>
      </c>
      <c r="K72" s="176" t="s">
        <v>107</v>
      </c>
      <c r="L72" s="176">
        <v>1333986</v>
      </c>
      <c r="M72" s="176" t="s">
        <v>107</v>
      </c>
      <c r="N72" s="80" t="s">
        <v>12</v>
      </c>
      <c r="O72" s="89"/>
      <c r="P72" s="181"/>
      <c r="Q72" s="104" t="s">
        <v>107</v>
      </c>
      <c r="R72" s="181"/>
      <c r="S72" s="104" t="s">
        <v>107</v>
      </c>
      <c r="T72" s="75"/>
      <c r="U72" s="316" t="s">
        <v>108</v>
      </c>
      <c r="V72" s="179">
        <f aca="true" t="shared" si="9" ref="V72:V75">R72-L72</f>
        <v>-1333986</v>
      </c>
      <c r="W72" s="81"/>
    </row>
    <row r="73" spans="1:23" ht="37.5" customHeight="1">
      <c r="A73" s="103"/>
      <c r="B73" s="348" t="s">
        <v>46</v>
      </c>
      <c r="C73" s="339"/>
      <c r="D73" s="59"/>
      <c r="E73" s="175">
        <v>0</v>
      </c>
      <c r="F73" s="7">
        <f t="shared" si="2"/>
        <v>0</v>
      </c>
      <c r="G73" s="8"/>
      <c r="H73" s="16"/>
      <c r="I73" s="175"/>
      <c r="J73" s="176"/>
      <c r="K73" s="176" t="s">
        <v>107</v>
      </c>
      <c r="L73" s="176">
        <v>10</v>
      </c>
      <c r="M73" s="176" t="s">
        <v>107</v>
      </c>
      <c r="N73" s="80" t="s">
        <v>12</v>
      </c>
      <c r="O73" s="177" t="s">
        <v>105</v>
      </c>
      <c r="P73" s="181"/>
      <c r="Q73" s="1" t="s">
        <v>107</v>
      </c>
      <c r="R73" s="181"/>
      <c r="S73" s="1" t="s">
        <v>107</v>
      </c>
      <c r="T73" s="75"/>
      <c r="U73" s="316"/>
      <c r="V73" s="179">
        <f t="shared" si="9"/>
        <v>-10</v>
      </c>
      <c r="W73" s="105"/>
    </row>
    <row r="74" spans="1:23" ht="37.5" customHeight="1">
      <c r="A74" s="103"/>
      <c r="B74" s="351" t="s">
        <v>155</v>
      </c>
      <c r="C74" s="339"/>
      <c r="D74" s="59"/>
      <c r="E74" s="175">
        <v>0</v>
      </c>
      <c r="F74" s="7">
        <f t="shared" si="2"/>
        <v>0</v>
      </c>
      <c r="G74" s="8"/>
      <c r="H74" s="16"/>
      <c r="I74" s="92"/>
      <c r="J74" s="176"/>
      <c r="K74" s="176" t="s">
        <v>107</v>
      </c>
      <c r="L74" s="176"/>
      <c r="M74" s="176" t="s">
        <v>107</v>
      </c>
      <c r="N74" s="80" t="s">
        <v>12</v>
      </c>
      <c r="O74" s="93"/>
      <c r="P74" s="181"/>
      <c r="Q74" s="1" t="s">
        <v>107</v>
      </c>
      <c r="R74" s="181"/>
      <c r="S74" s="1" t="s">
        <v>107</v>
      </c>
      <c r="T74" s="75"/>
      <c r="U74" s="316"/>
      <c r="V74" s="179">
        <f t="shared" si="9"/>
        <v>0</v>
      </c>
      <c r="W74" s="81"/>
    </row>
    <row r="75" spans="1:23" ht="37.5" customHeight="1" hidden="1">
      <c r="A75" s="103"/>
      <c r="B75" s="348" t="s">
        <v>47</v>
      </c>
      <c r="C75" s="339"/>
      <c r="D75" s="59"/>
      <c r="E75" s="175">
        <v>0</v>
      </c>
      <c r="F75" s="37">
        <f t="shared" si="2"/>
        <v>0</v>
      </c>
      <c r="G75" s="7"/>
      <c r="H75" s="16"/>
      <c r="I75" s="175"/>
      <c r="J75" s="176"/>
      <c r="K75" s="176" t="s">
        <v>107</v>
      </c>
      <c r="L75" s="106"/>
      <c r="M75" s="176" t="s">
        <v>107</v>
      </c>
      <c r="N75" s="80" t="s">
        <v>12</v>
      </c>
      <c r="O75" s="177" t="s">
        <v>105</v>
      </c>
      <c r="P75" s="181"/>
      <c r="Q75" s="1" t="s">
        <v>107</v>
      </c>
      <c r="R75" s="181"/>
      <c r="S75" s="1" t="s">
        <v>107</v>
      </c>
      <c r="T75" s="75" t="s">
        <v>12</v>
      </c>
      <c r="U75" s="316" t="s">
        <v>108</v>
      </c>
      <c r="V75" s="179">
        <f t="shared" si="9"/>
        <v>0</v>
      </c>
      <c r="W75" s="105"/>
    </row>
    <row r="76" spans="1:23" s="100" customFormat="1" ht="24.75" customHeight="1" hidden="1">
      <c r="A76" s="83">
        <v>4</v>
      </c>
      <c r="B76" s="345" t="s">
        <v>48</v>
      </c>
      <c r="C76" s="339"/>
      <c r="D76" s="59"/>
      <c r="E76" s="175">
        <v>0</v>
      </c>
      <c r="F76" s="7">
        <f t="shared" si="2"/>
        <v>0</v>
      </c>
      <c r="G76" s="8"/>
      <c r="H76" s="16">
        <f>R76-G76-F76-E76</f>
        <v>0</v>
      </c>
      <c r="I76" s="169"/>
      <c r="J76" s="170"/>
      <c r="K76" s="176" t="s">
        <v>107</v>
      </c>
      <c r="L76" s="170"/>
      <c r="M76" s="176" t="s">
        <v>107</v>
      </c>
      <c r="N76" s="80" t="s">
        <v>12</v>
      </c>
      <c r="O76" s="166"/>
      <c r="P76" s="171"/>
      <c r="Q76" s="1" t="s">
        <v>107</v>
      </c>
      <c r="R76" s="171"/>
      <c r="S76" s="1" t="s">
        <v>107</v>
      </c>
      <c r="T76" s="61"/>
      <c r="U76" s="316"/>
      <c r="V76" s="33"/>
      <c r="W76" s="85"/>
    </row>
    <row r="77" spans="1:23" s="100" customFormat="1" ht="57" customHeight="1" hidden="1" thickBot="1">
      <c r="A77" s="86"/>
      <c r="B77" s="355" t="s">
        <v>49</v>
      </c>
      <c r="C77" s="339"/>
      <c r="D77" s="59"/>
      <c r="E77" s="175">
        <v>0</v>
      </c>
      <c r="F77" s="7">
        <f t="shared" si="2"/>
        <v>0</v>
      </c>
      <c r="G77" s="8"/>
      <c r="H77" s="16">
        <f>R77-G77-F77-E77</f>
        <v>0</v>
      </c>
      <c r="I77" s="107"/>
      <c r="J77" s="170"/>
      <c r="K77" s="176" t="s">
        <v>107</v>
      </c>
      <c r="L77" s="170"/>
      <c r="M77" s="176" t="s">
        <v>107</v>
      </c>
      <c r="N77" s="80" t="s">
        <v>12</v>
      </c>
      <c r="O77" s="108"/>
      <c r="P77" s="181"/>
      <c r="Q77" s="1" t="s">
        <v>107</v>
      </c>
      <c r="R77" s="181"/>
      <c r="S77" s="1" t="s">
        <v>107</v>
      </c>
      <c r="T77" s="75" t="s">
        <v>12</v>
      </c>
      <c r="U77" s="316"/>
      <c r="V77" s="33"/>
      <c r="W77" s="85"/>
    </row>
    <row r="78" spans="1:23" s="100" customFormat="1" ht="37.5" collapsed="1">
      <c r="A78" s="99">
        <v>4</v>
      </c>
      <c r="B78" s="356" t="s">
        <v>50</v>
      </c>
      <c r="C78" s="339"/>
      <c r="D78" s="59"/>
      <c r="E78" s="169">
        <v>0</v>
      </c>
      <c r="F78" s="8">
        <f t="shared" si="2"/>
        <v>163854</v>
      </c>
      <c r="G78" s="8">
        <f aca="true" t="shared" si="10" ref="G78:H78">G91+G95</f>
        <v>0</v>
      </c>
      <c r="H78" s="42">
        <f t="shared" si="10"/>
        <v>0</v>
      </c>
      <c r="I78" s="109"/>
      <c r="J78" s="60"/>
      <c r="K78" s="170" t="s">
        <v>107</v>
      </c>
      <c r="L78" s="60">
        <f>L91+L92+L93+L94+L95+L116+L117+L118+L119+L120+L121</f>
        <v>460228</v>
      </c>
      <c r="M78" s="170" t="s">
        <v>107</v>
      </c>
      <c r="N78" s="73" t="s">
        <v>12</v>
      </c>
      <c r="O78" s="110"/>
      <c r="P78" s="171"/>
      <c r="Q78" s="2" t="s">
        <v>107</v>
      </c>
      <c r="R78" s="60">
        <f>R91+R92+R93+R94+R95+R116+R117+R118+R119+R120+R121</f>
        <v>163854</v>
      </c>
      <c r="S78" s="2" t="s">
        <v>107</v>
      </c>
      <c r="T78" s="61"/>
      <c r="U78" s="84"/>
      <c r="V78" s="173">
        <f>R78-L78</f>
        <v>-296374</v>
      </c>
      <c r="W78" s="85"/>
    </row>
    <row r="79" spans="1:23" ht="37.5" customHeight="1" hidden="1">
      <c r="A79" s="86"/>
      <c r="B79" s="355" t="s">
        <v>51</v>
      </c>
      <c r="C79" s="339"/>
      <c r="D79" s="59"/>
      <c r="E79" s="175">
        <v>0</v>
      </c>
      <c r="F79" s="7">
        <f t="shared" si="2"/>
        <v>0</v>
      </c>
      <c r="G79" s="8"/>
      <c r="H79" s="16">
        <f aca="true" t="shared" si="11" ref="H79:H90">R79-G79-F79-E79</f>
        <v>0</v>
      </c>
      <c r="I79" s="107"/>
      <c r="J79" s="176"/>
      <c r="K79" s="176" t="s">
        <v>107</v>
      </c>
      <c r="L79" s="176"/>
      <c r="M79" s="176" t="s">
        <v>107</v>
      </c>
      <c r="N79" s="80" t="s">
        <v>12</v>
      </c>
      <c r="O79" s="108"/>
      <c r="P79" s="181"/>
      <c r="Q79" s="1" t="s">
        <v>107</v>
      </c>
      <c r="R79" s="181"/>
      <c r="S79" s="1" t="s">
        <v>107</v>
      </c>
      <c r="T79" s="75" t="s">
        <v>12</v>
      </c>
      <c r="U79" s="174"/>
      <c r="V79" s="32"/>
      <c r="W79" s="81"/>
    </row>
    <row r="80" spans="1:23" ht="19.5" customHeight="1" hidden="1">
      <c r="A80" s="86"/>
      <c r="B80" s="348" t="s">
        <v>52</v>
      </c>
      <c r="C80" s="339"/>
      <c r="D80" s="59"/>
      <c r="E80" s="175">
        <v>0</v>
      </c>
      <c r="F80" s="7">
        <f t="shared" si="2"/>
        <v>0</v>
      </c>
      <c r="G80" s="8"/>
      <c r="H80" s="16">
        <f t="shared" si="11"/>
        <v>0</v>
      </c>
      <c r="I80" s="175"/>
      <c r="J80" s="176"/>
      <c r="K80" s="176" t="s">
        <v>107</v>
      </c>
      <c r="L80" s="176"/>
      <c r="M80" s="176" t="s">
        <v>107</v>
      </c>
      <c r="N80" s="80" t="s">
        <v>12</v>
      </c>
      <c r="O80" s="177"/>
      <c r="P80" s="181"/>
      <c r="Q80" s="1" t="s">
        <v>107</v>
      </c>
      <c r="R80" s="181"/>
      <c r="S80" s="1" t="s">
        <v>107</v>
      </c>
      <c r="T80" s="75" t="s">
        <v>12</v>
      </c>
      <c r="U80" s="174"/>
      <c r="V80" s="32"/>
      <c r="W80" s="81"/>
    </row>
    <row r="81" spans="1:23" ht="37.5" customHeight="1" hidden="1">
      <c r="A81" s="86"/>
      <c r="B81" s="346" t="s">
        <v>53</v>
      </c>
      <c r="C81" s="339"/>
      <c r="D81" s="59"/>
      <c r="E81" s="175">
        <v>0</v>
      </c>
      <c r="F81" s="7">
        <f t="shared" si="2"/>
        <v>0</v>
      </c>
      <c r="G81" s="8"/>
      <c r="H81" s="16">
        <f t="shared" si="11"/>
        <v>0</v>
      </c>
      <c r="I81" s="87"/>
      <c r="J81" s="176"/>
      <c r="K81" s="176" t="s">
        <v>107</v>
      </c>
      <c r="L81" s="176"/>
      <c r="M81" s="176" t="s">
        <v>107</v>
      </c>
      <c r="N81" s="80" t="s">
        <v>12</v>
      </c>
      <c r="O81" s="89"/>
      <c r="P81" s="181"/>
      <c r="Q81" s="1" t="s">
        <v>107</v>
      </c>
      <c r="R81" s="181"/>
      <c r="S81" s="1" t="s">
        <v>107</v>
      </c>
      <c r="T81" s="75" t="s">
        <v>12</v>
      </c>
      <c r="U81" s="174"/>
      <c r="V81" s="32"/>
      <c r="W81" s="81"/>
    </row>
    <row r="82" spans="1:23" ht="37.5" customHeight="1" hidden="1">
      <c r="A82" s="86"/>
      <c r="B82" s="346" t="s">
        <v>54</v>
      </c>
      <c r="C82" s="339"/>
      <c r="D82" s="59"/>
      <c r="E82" s="175">
        <v>0</v>
      </c>
      <c r="F82" s="7">
        <f t="shared" si="2"/>
        <v>0</v>
      </c>
      <c r="G82" s="8"/>
      <c r="H82" s="16">
        <f t="shared" si="11"/>
        <v>0</v>
      </c>
      <c r="I82" s="87"/>
      <c r="J82" s="176"/>
      <c r="K82" s="176" t="s">
        <v>107</v>
      </c>
      <c r="L82" s="176"/>
      <c r="M82" s="176" t="s">
        <v>107</v>
      </c>
      <c r="N82" s="80" t="s">
        <v>12</v>
      </c>
      <c r="O82" s="89"/>
      <c r="P82" s="181"/>
      <c r="Q82" s="1" t="s">
        <v>107</v>
      </c>
      <c r="R82" s="181"/>
      <c r="S82" s="1" t="s">
        <v>107</v>
      </c>
      <c r="T82" s="75" t="s">
        <v>12</v>
      </c>
      <c r="U82" s="174"/>
      <c r="V82" s="32"/>
      <c r="W82" s="81"/>
    </row>
    <row r="83" spans="1:23" ht="18.75" customHeight="1" hidden="1">
      <c r="A83" s="86"/>
      <c r="B83" s="346" t="s">
        <v>55</v>
      </c>
      <c r="C83" s="339"/>
      <c r="D83" s="59"/>
      <c r="E83" s="175">
        <v>0</v>
      </c>
      <c r="F83" s="7">
        <f t="shared" si="2"/>
        <v>0</v>
      </c>
      <c r="G83" s="8"/>
      <c r="H83" s="16">
        <f t="shared" si="11"/>
        <v>0</v>
      </c>
      <c r="I83" s="87"/>
      <c r="J83" s="176"/>
      <c r="K83" s="176" t="s">
        <v>107</v>
      </c>
      <c r="L83" s="176"/>
      <c r="M83" s="176" t="s">
        <v>107</v>
      </c>
      <c r="N83" s="80" t="s">
        <v>12</v>
      </c>
      <c r="O83" s="89"/>
      <c r="P83" s="181"/>
      <c r="Q83" s="1" t="s">
        <v>107</v>
      </c>
      <c r="R83" s="181"/>
      <c r="S83" s="1" t="s">
        <v>107</v>
      </c>
      <c r="T83" s="75" t="s">
        <v>12</v>
      </c>
      <c r="U83" s="174"/>
      <c r="V83" s="32"/>
      <c r="W83" s="81"/>
    </row>
    <row r="84" spans="1:23" ht="65.25" customHeight="1" hidden="1">
      <c r="A84" s="86"/>
      <c r="B84" s="346" t="s">
        <v>56</v>
      </c>
      <c r="C84" s="339"/>
      <c r="D84" s="59"/>
      <c r="E84" s="175">
        <v>0</v>
      </c>
      <c r="F84" s="7">
        <f t="shared" si="2"/>
        <v>0</v>
      </c>
      <c r="G84" s="8"/>
      <c r="H84" s="16">
        <f t="shared" si="11"/>
        <v>0</v>
      </c>
      <c r="I84" s="87"/>
      <c r="J84" s="176"/>
      <c r="K84" s="176" t="s">
        <v>107</v>
      </c>
      <c r="L84" s="176"/>
      <c r="M84" s="176" t="s">
        <v>107</v>
      </c>
      <c r="N84" s="80" t="s">
        <v>12</v>
      </c>
      <c r="O84" s="89"/>
      <c r="P84" s="181"/>
      <c r="Q84" s="1" t="s">
        <v>107</v>
      </c>
      <c r="R84" s="181"/>
      <c r="S84" s="1" t="s">
        <v>107</v>
      </c>
      <c r="T84" s="75" t="s">
        <v>12</v>
      </c>
      <c r="U84" s="174"/>
      <c r="V84" s="32"/>
      <c r="W84" s="81"/>
    </row>
    <row r="85" spans="1:23" ht="56.25" customHeight="1" hidden="1">
      <c r="A85" s="111"/>
      <c r="B85" s="346" t="s">
        <v>57</v>
      </c>
      <c r="C85" s="339"/>
      <c r="D85" s="59"/>
      <c r="E85" s="175">
        <v>0</v>
      </c>
      <c r="F85" s="7">
        <f t="shared" si="2"/>
        <v>0</v>
      </c>
      <c r="G85" s="8"/>
      <c r="H85" s="16">
        <f t="shared" si="11"/>
        <v>0</v>
      </c>
      <c r="I85" s="87"/>
      <c r="J85" s="176"/>
      <c r="K85" s="176" t="s">
        <v>107</v>
      </c>
      <c r="L85" s="176"/>
      <c r="M85" s="176" t="s">
        <v>107</v>
      </c>
      <c r="N85" s="80" t="s">
        <v>12</v>
      </c>
      <c r="O85" s="89"/>
      <c r="P85" s="181"/>
      <c r="Q85" s="1" t="s">
        <v>107</v>
      </c>
      <c r="R85" s="181"/>
      <c r="S85" s="1" t="s">
        <v>107</v>
      </c>
      <c r="T85" s="75" t="s">
        <v>12</v>
      </c>
      <c r="U85" s="174"/>
      <c r="V85" s="32"/>
      <c r="W85" s="81"/>
    </row>
    <row r="86" spans="1:23" ht="58.5" customHeight="1" hidden="1">
      <c r="A86" s="111"/>
      <c r="B86" s="346" t="s">
        <v>58</v>
      </c>
      <c r="C86" s="339"/>
      <c r="D86" s="59"/>
      <c r="E86" s="175">
        <v>0</v>
      </c>
      <c r="F86" s="7">
        <f aca="true" t="shared" si="12" ref="F86:F136">R86-E86</f>
        <v>0</v>
      </c>
      <c r="G86" s="8"/>
      <c r="H86" s="16">
        <f t="shared" si="11"/>
        <v>0</v>
      </c>
      <c r="I86" s="87"/>
      <c r="J86" s="176"/>
      <c r="K86" s="176" t="s">
        <v>107</v>
      </c>
      <c r="L86" s="176"/>
      <c r="M86" s="176" t="s">
        <v>107</v>
      </c>
      <c r="N86" s="80" t="s">
        <v>12</v>
      </c>
      <c r="O86" s="89"/>
      <c r="P86" s="181"/>
      <c r="Q86" s="1" t="s">
        <v>107</v>
      </c>
      <c r="R86" s="181"/>
      <c r="S86" s="1" t="s">
        <v>107</v>
      </c>
      <c r="T86" s="75" t="s">
        <v>12</v>
      </c>
      <c r="U86" s="174"/>
      <c r="V86" s="32"/>
      <c r="W86" s="81"/>
    </row>
    <row r="87" spans="1:23" ht="56.25" customHeight="1" hidden="1">
      <c r="A87" s="111"/>
      <c r="B87" s="346" t="s">
        <v>59</v>
      </c>
      <c r="C87" s="339"/>
      <c r="D87" s="59"/>
      <c r="E87" s="175">
        <v>0</v>
      </c>
      <c r="F87" s="7">
        <f t="shared" si="12"/>
        <v>0</v>
      </c>
      <c r="G87" s="8"/>
      <c r="H87" s="16">
        <f t="shared" si="11"/>
        <v>0</v>
      </c>
      <c r="I87" s="87"/>
      <c r="J87" s="176"/>
      <c r="K87" s="176" t="s">
        <v>107</v>
      </c>
      <c r="L87" s="176"/>
      <c r="M87" s="176" t="s">
        <v>107</v>
      </c>
      <c r="N87" s="80" t="s">
        <v>12</v>
      </c>
      <c r="O87" s="89"/>
      <c r="P87" s="181"/>
      <c r="Q87" s="1" t="s">
        <v>107</v>
      </c>
      <c r="R87" s="181"/>
      <c r="S87" s="1" t="s">
        <v>107</v>
      </c>
      <c r="T87" s="75" t="s">
        <v>12</v>
      </c>
      <c r="U87" s="174"/>
      <c r="V87" s="32"/>
      <c r="W87" s="81"/>
    </row>
    <row r="88" spans="1:23" ht="26.25" customHeight="1" hidden="1">
      <c r="A88" s="111"/>
      <c r="B88" s="346" t="s">
        <v>60</v>
      </c>
      <c r="C88" s="339"/>
      <c r="D88" s="59"/>
      <c r="E88" s="175">
        <v>0</v>
      </c>
      <c r="F88" s="7">
        <f t="shared" si="12"/>
        <v>0</v>
      </c>
      <c r="G88" s="8"/>
      <c r="H88" s="16">
        <f t="shared" si="11"/>
        <v>0</v>
      </c>
      <c r="I88" s="87"/>
      <c r="J88" s="176"/>
      <c r="K88" s="176" t="s">
        <v>107</v>
      </c>
      <c r="L88" s="176"/>
      <c r="M88" s="176" t="s">
        <v>107</v>
      </c>
      <c r="N88" s="80" t="s">
        <v>12</v>
      </c>
      <c r="O88" s="89"/>
      <c r="P88" s="181"/>
      <c r="Q88" s="1" t="s">
        <v>107</v>
      </c>
      <c r="R88" s="181"/>
      <c r="S88" s="1" t="s">
        <v>107</v>
      </c>
      <c r="T88" s="75" t="s">
        <v>12</v>
      </c>
      <c r="U88" s="174"/>
      <c r="V88" s="32"/>
      <c r="W88" s="81"/>
    </row>
    <row r="89" spans="1:23" ht="27.75" customHeight="1" hidden="1">
      <c r="A89" s="111"/>
      <c r="B89" s="346" t="s">
        <v>61</v>
      </c>
      <c r="C89" s="339"/>
      <c r="D89" s="59"/>
      <c r="E89" s="175">
        <v>0</v>
      </c>
      <c r="F89" s="7">
        <f t="shared" si="12"/>
        <v>0</v>
      </c>
      <c r="G89" s="8"/>
      <c r="H89" s="16">
        <f t="shared" si="11"/>
        <v>0</v>
      </c>
      <c r="I89" s="87"/>
      <c r="J89" s="176"/>
      <c r="K89" s="176" t="s">
        <v>107</v>
      </c>
      <c r="L89" s="176"/>
      <c r="M89" s="176" t="s">
        <v>107</v>
      </c>
      <c r="N89" s="80" t="s">
        <v>12</v>
      </c>
      <c r="O89" s="89"/>
      <c r="P89" s="181"/>
      <c r="Q89" s="1" t="s">
        <v>107</v>
      </c>
      <c r="R89" s="181"/>
      <c r="S89" s="1" t="s">
        <v>107</v>
      </c>
      <c r="T89" s="75" t="s">
        <v>12</v>
      </c>
      <c r="U89" s="174"/>
      <c r="V89" s="32"/>
      <c r="W89" s="81"/>
    </row>
    <row r="90" spans="1:23" ht="21.75" customHeight="1" hidden="1">
      <c r="A90" s="111"/>
      <c r="B90" s="346" t="s">
        <v>62</v>
      </c>
      <c r="C90" s="339"/>
      <c r="D90" s="59"/>
      <c r="E90" s="175">
        <v>0</v>
      </c>
      <c r="F90" s="7">
        <f t="shared" si="12"/>
        <v>0</v>
      </c>
      <c r="G90" s="8"/>
      <c r="H90" s="16">
        <f t="shared" si="11"/>
        <v>0</v>
      </c>
      <c r="I90" s="87"/>
      <c r="J90" s="176"/>
      <c r="K90" s="176" t="s">
        <v>107</v>
      </c>
      <c r="L90" s="176"/>
      <c r="M90" s="176" t="s">
        <v>107</v>
      </c>
      <c r="N90" s="80" t="s">
        <v>12</v>
      </c>
      <c r="O90" s="89"/>
      <c r="P90" s="181"/>
      <c r="Q90" s="1" t="s">
        <v>107</v>
      </c>
      <c r="R90" s="181"/>
      <c r="S90" s="1" t="s">
        <v>107</v>
      </c>
      <c r="T90" s="75" t="s">
        <v>12</v>
      </c>
      <c r="U90" s="174"/>
      <c r="V90" s="32"/>
      <c r="W90" s="81"/>
    </row>
    <row r="91" spans="1:23" ht="37.5" customHeight="1">
      <c r="A91" s="86"/>
      <c r="B91" s="348" t="s">
        <v>63</v>
      </c>
      <c r="C91" s="339"/>
      <c r="D91" s="192"/>
      <c r="E91" s="175">
        <v>0</v>
      </c>
      <c r="F91" s="7">
        <f t="shared" si="12"/>
        <v>0</v>
      </c>
      <c r="G91" s="7"/>
      <c r="H91" s="16"/>
      <c r="I91" s="175"/>
      <c r="J91" s="176"/>
      <c r="K91" s="176" t="s">
        <v>107</v>
      </c>
      <c r="L91" s="176">
        <v>0</v>
      </c>
      <c r="M91" s="176" t="s">
        <v>107</v>
      </c>
      <c r="N91" s="80" t="s">
        <v>12</v>
      </c>
      <c r="O91" s="177"/>
      <c r="P91" s="181"/>
      <c r="Q91" s="1" t="s">
        <v>107</v>
      </c>
      <c r="R91" s="181"/>
      <c r="S91" s="1" t="s">
        <v>107</v>
      </c>
      <c r="T91" s="75"/>
      <c r="U91" s="174" t="s">
        <v>108</v>
      </c>
      <c r="V91" s="179">
        <f>R91-L91</f>
        <v>0</v>
      </c>
      <c r="W91" s="105"/>
    </row>
    <row r="92" spans="1:23" ht="18.75" customHeight="1">
      <c r="A92" s="86"/>
      <c r="B92" s="351" t="s">
        <v>156</v>
      </c>
      <c r="C92" s="339"/>
      <c r="D92" s="192"/>
      <c r="E92" s="175">
        <v>0</v>
      </c>
      <c r="F92" s="7">
        <f t="shared" si="12"/>
        <v>0</v>
      </c>
      <c r="G92" s="7"/>
      <c r="H92" s="16"/>
      <c r="I92" s="107"/>
      <c r="J92" s="176"/>
      <c r="K92" s="176" t="s">
        <v>107</v>
      </c>
      <c r="L92" s="176">
        <v>203914</v>
      </c>
      <c r="M92" s="176" t="s">
        <v>107</v>
      </c>
      <c r="N92" s="80" t="s">
        <v>12</v>
      </c>
      <c r="O92" s="108"/>
      <c r="P92" s="181"/>
      <c r="Q92" s="1" t="s">
        <v>107</v>
      </c>
      <c r="R92" s="181"/>
      <c r="S92" s="1" t="s">
        <v>107</v>
      </c>
      <c r="T92" s="75"/>
      <c r="U92" s="174"/>
      <c r="V92" s="179">
        <f aca="true" t="shared" si="13" ref="V92:V120">R92-L92</f>
        <v>-203914</v>
      </c>
      <c r="W92" s="105"/>
    </row>
    <row r="93" spans="1:23" ht="37.5" customHeight="1">
      <c r="A93" s="86"/>
      <c r="B93" s="346" t="s">
        <v>64</v>
      </c>
      <c r="C93" s="339"/>
      <c r="D93" s="192"/>
      <c r="E93" s="175">
        <v>0</v>
      </c>
      <c r="F93" s="7">
        <f t="shared" si="12"/>
        <v>163854</v>
      </c>
      <c r="G93" s="7"/>
      <c r="H93" s="16"/>
      <c r="I93" s="87"/>
      <c r="J93" s="176"/>
      <c r="K93" s="176" t="s">
        <v>107</v>
      </c>
      <c r="L93" s="176">
        <v>137290</v>
      </c>
      <c r="M93" s="176" t="s">
        <v>107</v>
      </c>
      <c r="N93" s="80" t="s">
        <v>12</v>
      </c>
      <c r="O93" s="89"/>
      <c r="P93" s="181"/>
      <c r="Q93" s="1" t="s">
        <v>107</v>
      </c>
      <c r="R93" s="181">
        <v>163854</v>
      </c>
      <c r="S93" s="1" t="s">
        <v>107</v>
      </c>
      <c r="T93" s="75"/>
      <c r="U93" s="174"/>
      <c r="V93" s="179">
        <f t="shared" si="13"/>
        <v>26564</v>
      </c>
      <c r="W93" s="105"/>
    </row>
    <row r="94" spans="1:23" ht="18.75" customHeight="1">
      <c r="A94" s="86"/>
      <c r="B94" s="349" t="s">
        <v>65</v>
      </c>
      <c r="C94" s="339"/>
      <c r="D94" s="192"/>
      <c r="E94" s="175">
        <v>0</v>
      </c>
      <c r="F94" s="7">
        <f t="shared" si="12"/>
        <v>0</v>
      </c>
      <c r="G94" s="7"/>
      <c r="H94" s="16"/>
      <c r="I94" s="92"/>
      <c r="J94" s="176"/>
      <c r="K94" s="176" t="s">
        <v>107</v>
      </c>
      <c r="L94" s="176">
        <v>39986</v>
      </c>
      <c r="M94" s="176" t="s">
        <v>107</v>
      </c>
      <c r="N94" s="80" t="s">
        <v>12</v>
      </c>
      <c r="O94" s="93"/>
      <c r="P94" s="181"/>
      <c r="Q94" s="1" t="s">
        <v>107</v>
      </c>
      <c r="R94" s="181"/>
      <c r="S94" s="1" t="s">
        <v>107</v>
      </c>
      <c r="T94" s="75"/>
      <c r="U94" s="174"/>
      <c r="V94" s="179">
        <f t="shared" si="13"/>
        <v>-39986</v>
      </c>
      <c r="W94" s="105"/>
    </row>
    <row r="95" spans="1:23" ht="24.75" customHeight="1">
      <c r="A95" s="86"/>
      <c r="B95" s="349" t="s">
        <v>66</v>
      </c>
      <c r="C95" s="339"/>
      <c r="D95" s="192"/>
      <c r="E95" s="175">
        <v>0</v>
      </c>
      <c r="F95" s="7">
        <f t="shared" si="12"/>
        <v>0</v>
      </c>
      <c r="G95" s="7"/>
      <c r="H95" s="16"/>
      <c r="I95" s="92"/>
      <c r="J95" s="176"/>
      <c r="K95" s="176" t="s">
        <v>107</v>
      </c>
      <c r="L95" s="176"/>
      <c r="M95" s="176" t="s">
        <v>107</v>
      </c>
      <c r="N95" s="80" t="s">
        <v>12</v>
      </c>
      <c r="O95" s="93" t="s">
        <v>105</v>
      </c>
      <c r="P95" s="181"/>
      <c r="Q95" s="1" t="s">
        <v>107</v>
      </c>
      <c r="R95" s="181"/>
      <c r="S95" s="1" t="s">
        <v>107</v>
      </c>
      <c r="T95" s="75"/>
      <c r="U95" s="174" t="s">
        <v>108</v>
      </c>
      <c r="V95" s="179">
        <f t="shared" si="13"/>
        <v>0</v>
      </c>
      <c r="W95" s="105"/>
    </row>
    <row r="96" spans="1:23" ht="42" customHeight="1" hidden="1">
      <c r="A96" s="86"/>
      <c r="B96" s="349" t="s">
        <v>67</v>
      </c>
      <c r="C96" s="339"/>
      <c r="D96" s="192"/>
      <c r="E96" s="175">
        <v>0</v>
      </c>
      <c r="F96" s="7">
        <f t="shared" si="12"/>
        <v>0</v>
      </c>
      <c r="G96" s="7"/>
      <c r="H96" s="16">
        <f aca="true" t="shared" si="14" ref="H96:H115">R96-G96-F96-E96</f>
        <v>0</v>
      </c>
      <c r="I96" s="92" t="s">
        <v>105</v>
      </c>
      <c r="J96" s="176"/>
      <c r="K96" s="176" t="s">
        <v>107</v>
      </c>
      <c r="L96" s="176"/>
      <c r="M96" s="176" t="s">
        <v>107</v>
      </c>
      <c r="N96" s="80" t="s">
        <v>12</v>
      </c>
      <c r="O96" s="93"/>
      <c r="P96" s="181"/>
      <c r="Q96" s="1" t="s">
        <v>107</v>
      </c>
      <c r="R96" s="181"/>
      <c r="S96" s="1" t="s">
        <v>107</v>
      </c>
      <c r="T96" s="75"/>
      <c r="U96" s="174"/>
      <c r="V96" s="179">
        <f t="shared" si="13"/>
        <v>0</v>
      </c>
      <c r="W96" s="81"/>
    </row>
    <row r="97" spans="1:23" ht="38.25" customHeight="1" hidden="1">
      <c r="A97" s="86"/>
      <c r="B97" s="349" t="s">
        <v>68</v>
      </c>
      <c r="C97" s="339"/>
      <c r="D97" s="192"/>
      <c r="E97" s="175">
        <v>0</v>
      </c>
      <c r="F97" s="7">
        <f t="shared" si="12"/>
        <v>0</v>
      </c>
      <c r="G97" s="7"/>
      <c r="H97" s="16">
        <f t="shared" si="14"/>
        <v>0</v>
      </c>
      <c r="I97" s="92" t="s">
        <v>105</v>
      </c>
      <c r="J97" s="176"/>
      <c r="K97" s="176" t="s">
        <v>107</v>
      </c>
      <c r="L97" s="176"/>
      <c r="M97" s="176" t="s">
        <v>107</v>
      </c>
      <c r="N97" s="80" t="s">
        <v>12</v>
      </c>
      <c r="O97" s="93"/>
      <c r="P97" s="181"/>
      <c r="Q97" s="1" t="s">
        <v>107</v>
      </c>
      <c r="R97" s="181"/>
      <c r="S97" s="1" t="s">
        <v>107</v>
      </c>
      <c r="T97" s="75"/>
      <c r="U97" s="174"/>
      <c r="V97" s="179">
        <f t="shared" si="13"/>
        <v>0</v>
      </c>
      <c r="W97" s="81"/>
    </row>
    <row r="98" spans="1:23" ht="19.5" customHeight="1" hidden="1">
      <c r="A98" s="86"/>
      <c r="B98" s="349" t="s">
        <v>69</v>
      </c>
      <c r="C98" s="339"/>
      <c r="D98" s="192"/>
      <c r="E98" s="175">
        <v>0</v>
      </c>
      <c r="F98" s="7">
        <f t="shared" si="12"/>
        <v>0</v>
      </c>
      <c r="G98" s="7"/>
      <c r="H98" s="16">
        <f t="shared" si="14"/>
        <v>0</v>
      </c>
      <c r="I98" s="92" t="s">
        <v>105</v>
      </c>
      <c r="J98" s="176"/>
      <c r="K98" s="176" t="s">
        <v>107</v>
      </c>
      <c r="L98" s="176"/>
      <c r="M98" s="176" t="s">
        <v>107</v>
      </c>
      <c r="N98" s="80" t="s">
        <v>12</v>
      </c>
      <c r="O98" s="93"/>
      <c r="P98" s="181"/>
      <c r="Q98" s="1" t="s">
        <v>107</v>
      </c>
      <c r="R98" s="181"/>
      <c r="S98" s="1" t="s">
        <v>107</v>
      </c>
      <c r="T98" s="75"/>
      <c r="U98" s="174"/>
      <c r="V98" s="179">
        <f t="shared" si="13"/>
        <v>0</v>
      </c>
      <c r="W98" s="81"/>
    </row>
    <row r="99" spans="1:23" ht="37.5" customHeight="1" hidden="1">
      <c r="A99" s="86"/>
      <c r="B99" s="349" t="s">
        <v>70</v>
      </c>
      <c r="C99" s="339"/>
      <c r="D99" s="192"/>
      <c r="E99" s="175">
        <v>0</v>
      </c>
      <c r="F99" s="7">
        <f t="shared" si="12"/>
        <v>0</v>
      </c>
      <c r="G99" s="7"/>
      <c r="H99" s="16">
        <f t="shared" si="14"/>
        <v>0</v>
      </c>
      <c r="I99" s="92" t="s">
        <v>105</v>
      </c>
      <c r="J99" s="176"/>
      <c r="K99" s="176" t="s">
        <v>107</v>
      </c>
      <c r="L99" s="176"/>
      <c r="M99" s="176" t="s">
        <v>107</v>
      </c>
      <c r="N99" s="80" t="s">
        <v>12</v>
      </c>
      <c r="O99" s="93"/>
      <c r="P99" s="181"/>
      <c r="Q99" s="1" t="s">
        <v>107</v>
      </c>
      <c r="R99" s="181"/>
      <c r="S99" s="1" t="s">
        <v>107</v>
      </c>
      <c r="T99" s="75"/>
      <c r="U99" s="174"/>
      <c r="V99" s="179">
        <f t="shared" si="13"/>
        <v>0</v>
      </c>
      <c r="W99" s="81"/>
    </row>
    <row r="100" spans="1:23" ht="37.5" customHeight="1" hidden="1">
      <c r="A100" s="86"/>
      <c r="B100" s="349" t="s">
        <v>71</v>
      </c>
      <c r="C100" s="339"/>
      <c r="D100" s="192"/>
      <c r="E100" s="175">
        <v>0</v>
      </c>
      <c r="F100" s="7">
        <f t="shared" si="12"/>
        <v>0</v>
      </c>
      <c r="G100" s="7"/>
      <c r="H100" s="16">
        <f t="shared" si="14"/>
        <v>0</v>
      </c>
      <c r="I100" s="92" t="s">
        <v>105</v>
      </c>
      <c r="J100" s="176"/>
      <c r="K100" s="176" t="s">
        <v>107</v>
      </c>
      <c r="L100" s="176"/>
      <c r="M100" s="176" t="s">
        <v>107</v>
      </c>
      <c r="N100" s="80" t="s">
        <v>12</v>
      </c>
      <c r="O100" s="93"/>
      <c r="P100" s="181"/>
      <c r="Q100" s="1" t="s">
        <v>107</v>
      </c>
      <c r="R100" s="181"/>
      <c r="S100" s="1" t="s">
        <v>107</v>
      </c>
      <c r="T100" s="75"/>
      <c r="U100" s="174"/>
      <c r="V100" s="179">
        <f t="shared" si="13"/>
        <v>0</v>
      </c>
      <c r="W100" s="81"/>
    </row>
    <row r="101" spans="1:23" ht="38.25" customHeight="1" hidden="1">
      <c r="A101" s="86"/>
      <c r="B101" s="349" t="s">
        <v>72</v>
      </c>
      <c r="C101" s="339"/>
      <c r="D101" s="192"/>
      <c r="E101" s="175">
        <v>0</v>
      </c>
      <c r="F101" s="7">
        <f t="shared" si="12"/>
        <v>0</v>
      </c>
      <c r="G101" s="7"/>
      <c r="H101" s="16">
        <f t="shared" si="14"/>
        <v>0</v>
      </c>
      <c r="I101" s="92" t="s">
        <v>105</v>
      </c>
      <c r="J101" s="176"/>
      <c r="K101" s="176" t="s">
        <v>107</v>
      </c>
      <c r="L101" s="176"/>
      <c r="M101" s="176" t="s">
        <v>107</v>
      </c>
      <c r="N101" s="80" t="s">
        <v>12</v>
      </c>
      <c r="O101" s="93"/>
      <c r="P101" s="181"/>
      <c r="Q101" s="1" t="s">
        <v>107</v>
      </c>
      <c r="R101" s="181"/>
      <c r="S101" s="1" t="s">
        <v>107</v>
      </c>
      <c r="T101" s="75"/>
      <c r="U101" s="174"/>
      <c r="V101" s="179">
        <f t="shared" si="13"/>
        <v>0</v>
      </c>
      <c r="W101" s="81"/>
    </row>
    <row r="102" spans="1:23" ht="56.25" customHeight="1" hidden="1">
      <c r="A102" s="86"/>
      <c r="B102" s="357" t="s">
        <v>73</v>
      </c>
      <c r="C102" s="339"/>
      <c r="D102" s="192"/>
      <c r="E102" s="175">
        <v>0</v>
      </c>
      <c r="F102" s="7">
        <f t="shared" si="12"/>
        <v>0</v>
      </c>
      <c r="G102" s="7"/>
      <c r="H102" s="16">
        <f t="shared" si="14"/>
        <v>0</v>
      </c>
      <c r="I102" s="92" t="s">
        <v>105</v>
      </c>
      <c r="J102" s="176"/>
      <c r="K102" s="176" t="s">
        <v>107</v>
      </c>
      <c r="L102" s="176"/>
      <c r="M102" s="176" t="s">
        <v>107</v>
      </c>
      <c r="N102" s="80" t="s">
        <v>12</v>
      </c>
      <c r="O102" s="112"/>
      <c r="P102" s="181"/>
      <c r="Q102" s="1" t="s">
        <v>107</v>
      </c>
      <c r="R102" s="181"/>
      <c r="S102" s="1" t="s">
        <v>107</v>
      </c>
      <c r="T102" s="75"/>
      <c r="U102" s="174"/>
      <c r="V102" s="179">
        <f t="shared" si="13"/>
        <v>0</v>
      </c>
      <c r="W102" s="81"/>
    </row>
    <row r="103" spans="1:23" ht="37.5" customHeight="1" hidden="1">
      <c r="A103" s="86"/>
      <c r="B103" s="357" t="s">
        <v>74</v>
      </c>
      <c r="C103" s="339"/>
      <c r="D103" s="192"/>
      <c r="E103" s="175">
        <v>0</v>
      </c>
      <c r="F103" s="7">
        <f t="shared" si="12"/>
        <v>0</v>
      </c>
      <c r="G103" s="7"/>
      <c r="H103" s="16">
        <f t="shared" si="14"/>
        <v>0</v>
      </c>
      <c r="I103" s="92" t="s">
        <v>105</v>
      </c>
      <c r="J103" s="176"/>
      <c r="K103" s="176" t="s">
        <v>107</v>
      </c>
      <c r="L103" s="176"/>
      <c r="M103" s="176" t="s">
        <v>107</v>
      </c>
      <c r="N103" s="80" t="s">
        <v>12</v>
      </c>
      <c r="O103" s="112"/>
      <c r="P103" s="181"/>
      <c r="Q103" s="1" t="s">
        <v>107</v>
      </c>
      <c r="R103" s="181"/>
      <c r="S103" s="1" t="s">
        <v>107</v>
      </c>
      <c r="T103" s="75"/>
      <c r="U103" s="174"/>
      <c r="V103" s="179">
        <f t="shared" si="13"/>
        <v>0</v>
      </c>
      <c r="W103" s="81"/>
    </row>
    <row r="104" spans="1:23" ht="37.5" customHeight="1" hidden="1">
      <c r="A104" s="86"/>
      <c r="B104" s="355" t="s">
        <v>75</v>
      </c>
      <c r="C104" s="339"/>
      <c r="D104" s="192"/>
      <c r="E104" s="175">
        <v>0</v>
      </c>
      <c r="F104" s="7">
        <f t="shared" si="12"/>
        <v>0</v>
      </c>
      <c r="G104" s="7"/>
      <c r="H104" s="16">
        <f t="shared" si="14"/>
        <v>0</v>
      </c>
      <c r="I104" s="92" t="s">
        <v>105</v>
      </c>
      <c r="J104" s="176"/>
      <c r="K104" s="176" t="s">
        <v>107</v>
      </c>
      <c r="L104" s="176"/>
      <c r="M104" s="176" t="s">
        <v>107</v>
      </c>
      <c r="N104" s="80" t="s">
        <v>12</v>
      </c>
      <c r="O104" s="108"/>
      <c r="P104" s="181"/>
      <c r="Q104" s="1" t="s">
        <v>107</v>
      </c>
      <c r="R104" s="181"/>
      <c r="S104" s="1" t="s">
        <v>107</v>
      </c>
      <c r="T104" s="75"/>
      <c r="U104" s="174"/>
      <c r="V104" s="179">
        <f t="shared" si="13"/>
        <v>0</v>
      </c>
      <c r="W104" s="81"/>
    </row>
    <row r="105" spans="1:23" ht="19.5" customHeight="1" hidden="1">
      <c r="A105" s="86"/>
      <c r="B105" s="355" t="s">
        <v>76</v>
      </c>
      <c r="C105" s="339"/>
      <c r="D105" s="192"/>
      <c r="E105" s="175">
        <v>0</v>
      </c>
      <c r="F105" s="7">
        <f t="shared" si="12"/>
        <v>0</v>
      </c>
      <c r="G105" s="7"/>
      <c r="H105" s="16">
        <f t="shared" si="14"/>
        <v>0</v>
      </c>
      <c r="I105" s="92" t="s">
        <v>105</v>
      </c>
      <c r="J105" s="176"/>
      <c r="K105" s="176" t="s">
        <v>107</v>
      </c>
      <c r="L105" s="176"/>
      <c r="M105" s="176" t="s">
        <v>107</v>
      </c>
      <c r="N105" s="80" t="s">
        <v>12</v>
      </c>
      <c r="O105" s="108"/>
      <c r="P105" s="181"/>
      <c r="Q105" s="1" t="s">
        <v>107</v>
      </c>
      <c r="R105" s="181"/>
      <c r="S105" s="1" t="s">
        <v>107</v>
      </c>
      <c r="T105" s="75"/>
      <c r="U105" s="174"/>
      <c r="V105" s="179">
        <f t="shared" si="13"/>
        <v>0</v>
      </c>
      <c r="W105" s="81"/>
    </row>
    <row r="106" spans="1:23" ht="40.5" customHeight="1" hidden="1">
      <c r="A106" s="86"/>
      <c r="B106" s="357" t="s">
        <v>77</v>
      </c>
      <c r="C106" s="339"/>
      <c r="D106" s="192"/>
      <c r="E106" s="175">
        <v>0</v>
      </c>
      <c r="F106" s="7">
        <f t="shared" si="12"/>
        <v>0</v>
      </c>
      <c r="G106" s="7"/>
      <c r="H106" s="16">
        <f t="shared" si="14"/>
        <v>0</v>
      </c>
      <c r="I106" s="92" t="s">
        <v>105</v>
      </c>
      <c r="J106" s="176"/>
      <c r="K106" s="176" t="s">
        <v>107</v>
      </c>
      <c r="L106" s="176"/>
      <c r="M106" s="176" t="s">
        <v>107</v>
      </c>
      <c r="N106" s="80" t="s">
        <v>12</v>
      </c>
      <c r="O106" s="112"/>
      <c r="P106" s="181"/>
      <c r="Q106" s="1" t="s">
        <v>107</v>
      </c>
      <c r="R106" s="181"/>
      <c r="S106" s="1" t="s">
        <v>107</v>
      </c>
      <c r="T106" s="75"/>
      <c r="U106" s="174"/>
      <c r="V106" s="179">
        <f t="shared" si="13"/>
        <v>0</v>
      </c>
      <c r="W106" s="81"/>
    </row>
    <row r="107" spans="1:23" ht="59.25" customHeight="1" hidden="1">
      <c r="A107" s="86"/>
      <c r="B107" s="346" t="s">
        <v>78</v>
      </c>
      <c r="C107" s="339"/>
      <c r="D107" s="192"/>
      <c r="E107" s="175">
        <v>0</v>
      </c>
      <c r="F107" s="7">
        <f t="shared" si="12"/>
        <v>0</v>
      </c>
      <c r="G107" s="7"/>
      <c r="H107" s="16">
        <f t="shared" si="14"/>
        <v>0</v>
      </c>
      <c r="I107" s="92" t="s">
        <v>105</v>
      </c>
      <c r="J107" s="176"/>
      <c r="K107" s="176" t="s">
        <v>107</v>
      </c>
      <c r="L107" s="176"/>
      <c r="M107" s="176" t="s">
        <v>107</v>
      </c>
      <c r="N107" s="80" t="s">
        <v>12</v>
      </c>
      <c r="O107" s="89"/>
      <c r="P107" s="181"/>
      <c r="Q107" s="1" t="s">
        <v>107</v>
      </c>
      <c r="R107" s="181"/>
      <c r="S107" s="1" t="s">
        <v>107</v>
      </c>
      <c r="T107" s="75"/>
      <c r="U107" s="174"/>
      <c r="V107" s="179">
        <f t="shared" si="13"/>
        <v>0</v>
      </c>
      <c r="W107" s="81"/>
    </row>
    <row r="108" spans="1:23" ht="59.25" customHeight="1" hidden="1">
      <c r="A108" s="86"/>
      <c r="B108" s="346" t="s">
        <v>79</v>
      </c>
      <c r="C108" s="339"/>
      <c r="D108" s="192"/>
      <c r="E108" s="175">
        <v>0</v>
      </c>
      <c r="F108" s="7">
        <f t="shared" si="12"/>
        <v>0</v>
      </c>
      <c r="G108" s="7"/>
      <c r="H108" s="16">
        <f t="shared" si="14"/>
        <v>0</v>
      </c>
      <c r="I108" s="92" t="s">
        <v>105</v>
      </c>
      <c r="J108" s="176"/>
      <c r="K108" s="176" t="s">
        <v>107</v>
      </c>
      <c r="L108" s="176"/>
      <c r="M108" s="176" t="s">
        <v>107</v>
      </c>
      <c r="N108" s="80" t="s">
        <v>12</v>
      </c>
      <c r="O108" s="89"/>
      <c r="P108" s="181"/>
      <c r="Q108" s="1" t="s">
        <v>107</v>
      </c>
      <c r="R108" s="181"/>
      <c r="S108" s="1" t="s">
        <v>107</v>
      </c>
      <c r="T108" s="75"/>
      <c r="U108" s="174"/>
      <c r="V108" s="179">
        <f t="shared" si="13"/>
        <v>0</v>
      </c>
      <c r="W108" s="81"/>
    </row>
    <row r="109" spans="1:23" s="120" customFormat="1" ht="38.25" customHeight="1" hidden="1">
      <c r="A109" s="113"/>
      <c r="B109" s="358" t="s">
        <v>80</v>
      </c>
      <c r="C109" s="339"/>
      <c r="D109" s="192"/>
      <c r="E109" s="175">
        <v>0</v>
      </c>
      <c r="F109" s="7">
        <f t="shared" si="12"/>
        <v>0</v>
      </c>
      <c r="G109" s="7"/>
      <c r="H109" s="16">
        <f t="shared" si="14"/>
        <v>0</v>
      </c>
      <c r="I109" s="92" t="s">
        <v>105</v>
      </c>
      <c r="J109" s="114"/>
      <c r="K109" s="176" t="s">
        <v>107</v>
      </c>
      <c r="L109" s="114"/>
      <c r="M109" s="176" t="s">
        <v>107</v>
      </c>
      <c r="N109" s="80" t="s">
        <v>12</v>
      </c>
      <c r="O109" s="115"/>
      <c r="P109" s="116"/>
      <c r="Q109" s="1" t="s">
        <v>107</v>
      </c>
      <c r="R109" s="116"/>
      <c r="S109" s="1" t="s">
        <v>107</v>
      </c>
      <c r="T109" s="117"/>
      <c r="U109" s="118"/>
      <c r="V109" s="179">
        <f t="shared" si="13"/>
        <v>0</v>
      </c>
      <c r="W109" s="119"/>
    </row>
    <row r="110" spans="1:23" ht="75" customHeight="1" hidden="1">
      <c r="A110" s="86"/>
      <c r="B110" s="357" t="s">
        <v>81</v>
      </c>
      <c r="C110" s="339"/>
      <c r="D110" s="192"/>
      <c r="E110" s="175">
        <v>0</v>
      </c>
      <c r="F110" s="7">
        <f t="shared" si="12"/>
        <v>0</v>
      </c>
      <c r="G110" s="7"/>
      <c r="H110" s="16">
        <f t="shared" si="14"/>
        <v>0</v>
      </c>
      <c r="I110" s="92" t="s">
        <v>105</v>
      </c>
      <c r="J110" s="176"/>
      <c r="K110" s="176" t="s">
        <v>107</v>
      </c>
      <c r="L110" s="176"/>
      <c r="M110" s="176" t="s">
        <v>107</v>
      </c>
      <c r="N110" s="80" t="s">
        <v>12</v>
      </c>
      <c r="O110" s="112"/>
      <c r="P110" s="181"/>
      <c r="Q110" s="1" t="s">
        <v>107</v>
      </c>
      <c r="R110" s="181"/>
      <c r="S110" s="1" t="s">
        <v>107</v>
      </c>
      <c r="T110" s="75"/>
      <c r="U110" s="174"/>
      <c r="V110" s="179">
        <f t="shared" si="13"/>
        <v>0</v>
      </c>
      <c r="W110" s="81"/>
    </row>
    <row r="111" spans="1:23" ht="75" customHeight="1" hidden="1">
      <c r="A111" s="86"/>
      <c r="B111" s="357" t="s">
        <v>82</v>
      </c>
      <c r="C111" s="339"/>
      <c r="D111" s="192"/>
      <c r="E111" s="175">
        <v>0</v>
      </c>
      <c r="F111" s="7">
        <f t="shared" si="12"/>
        <v>0</v>
      </c>
      <c r="G111" s="7"/>
      <c r="H111" s="16">
        <f t="shared" si="14"/>
        <v>0</v>
      </c>
      <c r="I111" s="92" t="s">
        <v>105</v>
      </c>
      <c r="J111" s="176"/>
      <c r="K111" s="176" t="s">
        <v>107</v>
      </c>
      <c r="L111" s="176"/>
      <c r="M111" s="176" t="s">
        <v>107</v>
      </c>
      <c r="N111" s="80" t="s">
        <v>12</v>
      </c>
      <c r="O111" s="112"/>
      <c r="P111" s="181"/>
      <c r="Q111" s="1" t="s">
        <v>107</v>
      </c>
      <c r="R111" s="181"/>
      <c r="S111" s="1" t="s">
        <v>107</v>
      </c>
      <c r="T111" s="75"/>
      <c r="U111" s="174"/>
      <c r="V111" s="179">
        <f t="shared" si="13"/>
        <v>0</v>
      </c>
      <c r="W111" s="81"/>
    </row>
    <row r="112" spans="1:23" ht="75" customHeight="1" hidden="1">
      <c r="A112" s="86"/>
      <c r="B112" s="357" t="s">
        <v>83</v>
      </c>
      <c r="C112" s="339"/>
      <c r="D112" s="192"/>
      <c r="E112" s="175">
        <v>0</v>
      </c>
      <c r="F112" s="7">
        <f t="shared" si="12"/>
        <v>0</v>
      </c>
      <c r="G112" s="7"/>
      <c r="H112" s="16">
        <f t="shared" si="14"/>
        <v>0</v>
      </c>
      <c r="I112" s="92" t="s">
        <v>105</v>
      </c>
      <c r="J112" s="176"/>
      <c r="K112" s="176" t="s">
        <v>107</v>
      </c>
      <c r="L112" s="176"/>
      <c r="M112" s="176" t="s">
        <v>107</v>
      </c>
      <c r="N112" s="80" t="s">
        <v>12</v>
      </c>
      <c r="O112" s="112"/>
      <c r="P112" s="181"/>
      <c r="Q112" s="1" t="s">
        <v>107</v>
      </c>
      <c r="R112" s="181"/>
      <c r="S112" s="1" t="s">
        <v>107</v>
      </c>
      <c r="T112" s="75"/>
      <c r="U112" s="174"/>
      <c r="V112" s="179">
        <f t="shared" si="13"/>
        <v>0</v>
      </c>
      <c r="W112" s="81"/>
    </row>
    <row r="113" spans="1:23" ht="42.75" customHeight="1" hidden="1">
      <c r="A113" s="86"/>
      <c r="B113" s="357" t="s">
        <v>84</v>
      </c>
      <c r="C113" s="339"/>
      <c r="D113" s="192"/>
      <c r="E113" s="175">
        <v>0</v>
      </c>
      <c r="F113" s="7">
        <f t="shared" si="12"/>
        <v>0</v>
      </c>
      <c r="G113" s="7"/>
      <c r="H113" s="16">
        <f t="shared" si="14"/>
        <v>0</v>
      </c>
      <c r="I113" s="92" t="s">
        <v>105</v>
      </c>
      <c r="J113" s="176"/>
      <c r="K113" s="176" t="s">
        <v>107</v>
      </c>
      <c r="L113" s="176"/>
      <c r="M113" s="176" t="s">
        <v>107</v>
      </c>
      <c r="N113" s="80" t="s">
        <v>12</v>
      </c>
      <c r="O113" s="112"/>
      <c r="P113" s="181"/>
      <c r="Q113" s="1" t="s">
        <v>107</v>
      </c>
      <c r="R113" s="181"/>
      <c r="S113" s="1" t="s">
        <v>107</v>
      </c>
      <c r="T113" s="75"/>
      <c r="U113" s="174"/>
      <c r="V113" s="179">
        <f t="shared" si="13"/>
        <v>0</v>
      </c>
      <c r="W113" s="81"/>
    </row>
    <row r="114" spans="1:23" s="120" customFormat="1" ht="24.75" customHeight="1" hidden="1">
      <c r="A114" s="113"/>
      <c r="B114" s="359" t="s">
        <v>85</v>
      </c>
      <c r="C114" s="339"/>
      <c r="D114" s="192"/>
      <c r="E114" s="175">
        <v>0</v>
      </c>
      <c r="F114" s="7">
        <f t="shared" si="12"/>
        <v>0</v>
      </c>
      <c r="G114" s="7"/>
      <c r="H114" s="16">
        <f t="shared" si="14"/>
        <v>0</v>
      </c>
      <c r="I114" s="92" t="s">
        <v>105</v>
      </c>
      <c r="J114" s="114"/>
      <c r="K114" s="176" t="s">
        <v>107</v>
      </c>
      <c r="L114" s="114"/>
      <c r="M114" s="176" t="s">
        <v>107</v>
      </c>
      <c r="N114" s="80" t="s">
        <v>12</v>
      </c>
      <c r="O114" s="121"/>
      <c r="P114" s="116"/>
      <c r="Q114" s="1" t="s">
        <v>107</v>
      </c>
      <c r="R114" s="116"/>
      <c r="S114" s="1" t="s">
        <v>107</v>
      </c>
      <c r="T114" s="117"/>
      <c r="U114" s="118"/>
      <c r="V114" s="179">
        <f t="shared" si="13"/>
        <v>0</v>
      </c>
      <c r="W114" s="119"/>
    </row>
    <row r="115" spans="1:23" ht="19.5" customHeight="1" hidden="1">
      <c r="A115" s="86"/>
      <c r="B115" s="349" t="s">
        <v>86</v>
      </c>
      <c r="C115" s="339"/>
      <c r="D115" s="192"/>
      <c r="E115" s="175">
        <v>0</v>
      </c>
      <c r="F115" s="7">
        <f t="shared" si="12"/>
        <v>0</v>
      </c>
      <c r="G115" s="7"/>
      <c r="H115" s="16">
        <f t="shared" si="14"/>
        <v>0</v>
      </c>
      <c r="I115" s="92" t="s">
        <v>105</v>
      </c>
      <c r="J115" s="176"/>
      <c r="K115" s="176" t="s">
        <v>107</v>
      </c>
      <c r="L115" s="176"/>
      <c r="M115" s="176" t="s">
        <v>107</v>
      </c>
      <c r="N115" s="80" t="s">
        <v>12</v>
      </c>
      <c r="O115" s="93"/>
      <c r="P115" s="181"/>
      <c r="Q115" s="1" t="s">
        <v>107</v>
      </c>
      <c r="R115" s="181"/>
      <c r="S115" s="1" t="s">
        <v>107</v>
      </c>
      <c r="T115" s="75"/>
      <c r="U115" s="174"/>
      <c r="V115" s="179">
        <f t="shared" si="13"/>
        <v>0</v>
      </c>
      <c r="W115" s="81"/>
    </row>
    <row r="116" spans="1:23" ht="19.5" customHeight="1">
      <c r="A116" s="86"/>
      <c r="B116" s="360" t="s">
        <v>157</v>
      </c>
      <c r="C116" s="339"/>
      <c r="D116" s="192"/>
      <c r="E116" s="175">
        <v>0</v>
      </c>
      <c r="F116" s="7">
        <f t="shared" si="12"/>
        <v>0</v>
      </c>
      <c r="G116" s="7"/>
      <c r="H116" s="16"/>
      <c r="I116" s="92" t="s">
        <v>105</v>
      </c>
      <c r="J116" s="176">
        <v>12</v>
      </c>
      <c r="K116" s="176" t="s">
        <v>107</v>
      </c>
      <c r="L116" s="176">
        <v>181</v>
      </c>
      <c r="M116" s="176" t="s">
        <v>107</v>
      </c>
      <c r="N116" s="80" t="s">
        <v>12</v>
      </c>
      <c r="O116" s="93"/>
      <c r="P116" s="181"/>
      <c r="Q116" s="1" t="s">
        <v>107</v>
      </c>
      <c r="R116" s="181"/>
      <c r="S116" s="1" t="s">
        <v>107</v>
      </c>
      <c r="T116" s="75"/>
      <c r="U116" s="174"/>
      <c r="V116" s="179">
        <f t="shared" si="13"/>
        <v>-181</v>
      </c>
      <c r="W116" s="81"/>
    </row>
    <row r="117" spans="1:23" ht="19.5" customHeight="1">
      <c r="A117" s="86"/>
      <c r="B117" s="360" t="s">
        <v>158</v>
      </c>
      <c r="C117" s="339"/>
      <c r="D117" s="192"/>
      <c r="E117" s="175">
        <v>0</v>
      </c>
      <c r="F117" s="7">
        <f t="shared" si="12"/>
        <v>0</v>
      </c>
      <c r="G117" s="7"/>
      <c r="H117" s="16"/>
      <c r="I117" s="92" t="s">
        <v>105</v>
      </c>
      <c r="J117" s="176">
        <v>19</v>
      </c>
      <c r="K117" s="176" t="s">
        <v>107</v>
      </c>
      <c r="L117" s="176">
        <v>1593</v>
      </c>
      <c r="M117" s="176" t="s">
        <v>107</v>
      </c>
      <c r="N117" s="80" t="s">
        <v>12</v>
      </c>
      <c r="O117" s="93"/>
      <c r="P117" s="181"/>
      <c r="Q117" s="1" t="s">
        <v>107</v>
      </c>
      <c r="R117" s="181"/>
      <c r="S117" s="1" t="s">
        <v>107</v>
      </c>
      <c r="T117" s="75"/>
      <c r="U117" s="174"/>
      <c r="V117" s="179">
        <f t="shared" si="13"/>
        <v>-1593</v>
      </c>
      <c r="W117" s="81"/>
    </row>
    <row r="118" spans="1:23" ht="19.5" customHeight="1">
      <c r="A118" s="86"/>
      <c r="B118" s="360" t="s">
        <v>159</v>
      </c>
      <c r="C118" s="339"/>
      <c r="D118" s="192"/>
      <c r="E118" s="175">
        <v>0</v>
      </c>
      <c r="F118" s="7">
        <f t="shared" si="12"/>
        <v>0</v>
      </c>
      <c r="G118" s="7"/>
      <c r="H118" s="16"/>
      <c r="I118" s="92"/>
      <c r="J118" s="176"/>
      <c r="K118" s="176" t="s">
        <v>107</v>
      </c>
      <c r="L118" s="176">
        <v>67473</v>
      </c>
      <c r="M118" s="176" t="s">
        <v>107</v>
      </c>
      <c r="N118" s="80" t="s">
        <v>12</v>
      </c>
      <c r="O118" s="93"/>
      <c r="P118" s="181"/>
      <c r="Q118" s="1" t="s">
        <v>107</v>
      </c>
      <c r="R118" s="181"/>
      <c r="S118" s="1" t="s">
        <v>107</v>
      </c>
      <c r="T118" s="75"/>
      <c r="U118" s="174"/>
      <c r="V118" s="179">
        <f t="shared" si="13"/>
        <v>-67473</v>
      </c>
      <c r="W118" s="81"/>
    </row>
    <row r="119" spans="1:23" ht="19.5" customHeight="1">
      <c r="A119" s="86"/>
      <c r="B119" s="360" t="s">
        <v>66</v>
      </c>
      <c r="C119" s="339"/>
      <c r="D119" s="192"/>
      <c r="E119" s="175">
        <v>0</v>
      </c>
      <c r="F119" s="7">
        <f t="shared" si="12"/>
        <v>0</v>
      </c>
      <c r="G119" s="7"/>
      <c r="H119" s="16"/>
      <c r="I119" s="92" t="s">
        <v>105</v>
      </c>
      <c r="J119" s="176">
        <v>40</v>
      </c>
      <c r="K119" s="176" t="s">
        <v>107</v>
      </c>
      <c r="L119" s="176">
        <v>3522</v>
      </c>
      <c r="M119" s="176" t="s">
        <v>107</v>
      </c>
      <c r="N119" s="80" t="s">
        <v>12</v>
      </c>
      <c r="O119" s="93"/>
      <c r="P119" s="181"/>
      <c r="Q119" s="1" t="s">
        <v>107</v>
      </c>
      <c r="R119" s="181"/>
      <c r="S119" s="1" t="s">
        <v>107</v>
      </c>
      <c r="T119" s="75"/>
      <c r="U119" s="174"/>
      <c r="V119" s="179">
        <f t="shared" si="13"/>
        <v>-3522</v>
      </c>
      <c r="W119" s="81"/>
    </row>
    <row r="120" spans="1:23" ht="19.5" customHeight="1">
      <c r="A120" s="86"/>
      <c r="B120" s="360" t="s">
        <v>60</v>
      </c>
      <c r="C120" s="339"/>
      <c r="D120" s="192"/>
      <c r="E120" s="175">
        <v>0</v>
      </c>
      <c r="F120" s="7">
        <f t="shared" si="12"/>
        <v>0</v>
      </c>
      <c r="G120" s="7"/>
      <c r="H120" s="16"/>
      <c r="I120" s="92" t="s">
        <v>105</v>
      </c>
      <c r="J120" s="176">
        <v>10</v>
      </c>
      <c r="K120" s="176" t="s">
        <v>107</v>
      </c>
      <c r="L120" s="176">
        <v>334</v>
      </c>
      <c r="M120" s="176" t="s">
        <v>107</v>
      </c>
      <c r="N120" s="80" t="s">
        <v>12</v>
      </c>
      <c r="O120" s="93"/>
      <c r="P120" s="181"/>
      <c r="Q120" s="1" t="s">
        <v>107</v>
      </c>
      <c r="R120" s="181"/>
      <c r="S120" s="1" t="s">
        <v>107</v>
      </c>
      <c r="T120" s="75"/>
      <c r="U120" s="174"/>
      <c r="V120" s="179">
        <f t="shared" si="13"/>
        <v>-334</v>
      </c>
      <c r="W120" s="81"/>
    </row>
    <row r="121" spans="1:23" ht="19.5" customHeight="1">
      <c r="A121" s="86"/>
      <c r="B121" s="360" t="str">
        <f>'[29]инвест'!$B$106</f>
        <v>Приобретение мебели для ТЧЭ Екибастуз</v>
      </c>
      <c r="C121" s="339"/>
      <c r="D121" s="192"/>
      <c r="E121" s="175">
        <v>0</v>
      </c>
      <c r="F121" s="7">
        <f t="shared" si="12"/>
        <v>0</v>
      </c>
      <c r="G121" s="7"/>
      <c r="H121" s="16"/>
      <c r="I121" s="92"/>
      <c r="J121" s="176"/>
      <c r="K121" s="176" t="s">
        <v>107</v>
      </c>
      <c r="L121" s="176">
        <v>5935</v>
      </c>
      <c r="M121" s="176" t="s">
        <v>107</v>
      </c>
      <c r="N121" s="80" t="s">
        <v>12</v>
      </c>
      <c r="O121" s="93"/>
      <c r="P121" s="181"/>
      <c r="Q121" s="1" t="s">
        <v>107</v>
      </c>
      <c r="R121" s="181"/>
      <c r="S121" s="1" t="s">
        <v>107</v>
      </c>
      <c r="T121" s="75"/>
      <c r="U121" s="174"/>
      <c r="V121" s="179">
        <f>R121-L121</f>
        <v>-5935</v>
      </c>
      <c r="W121" s="81"/>
    </row>
    <row r="122" spans="1:23" s="253" customFormat="1" ht="78.75" customHeight="1" collapsed="1">
      <c r="A122" s="83">
        <v>5</v>
      </c>
      <c r="B122" s="361" t="s">
        <v>87</v>
      </c>
      <c r="C122" s="339"/>
      <c r="D122" s="59"/>
      <c r="E122" s="169">
        <v>210684</v>
      </c>
      <c r="F122" s="12">
        <f t="shared" si="12"/>
        <v>243698</v>
      </c>
      <c r="G122" s="12">
        <f>SUM(G123:G127)</f>
        <v>0</v>
      </c>
      <c r="H122" s="13">
        <f>SUM(H123:H127)</f>
        <v>0</v>
      </c>
      <c r="I122" s="122"/>
      <c r="J122" s="123">
        <f>J123+J124+J125+J126+J127</f>
        <v>17.5</v>
      </c>
      <c r="K122" s="170" t="s">
        <v>107</v>
      </c>
      <c r="L122" s="124">
        <f>L123+L124+L125+L126+L127</f>
        <v>1410845.5720000002</v>
      </c>
      <c r="M122" s="170" t="s">
        <v>107</v>
      </c>
      <c r="N122" s="73" t="s">
        <v>12</v>
      </c>
      <c r="O122" s="166" t="s">
        <v>105</v>
      </c>
      <c r="P122" s="123">
        <f>P123+P124+P125+P127</f>
        <v>6</v>
      </c>
      <c r="Q122" s="2" t="s">
        <v>107</v>
      </c>
      <c r="R122" s="124">
        <f>R123+R124+R125+R126+R127</f>
        <v>454382</v>
      </c>
      <c r="S122" s="2" t="s">
        <v>107</v>
      </c>
      <c r="T122" s="61" t="s">
        <v>12</v>
      </c>
      <c r="U122" s="125"/>
      <c r="V122" s="173">
        <f>R122-L122</f>
        <v>-956463.5720000002</v>
      </c>
      <c r="W122" s="204"/>
    </row>
    <row r="123" spans="1:23" ht="31.5" customHeight="1">
      <c r="A123" s="86"/>
      <c r="B123" s="348" t="s">
        <v>88</v>
      </c>
      <c r="C123" s="339"/>
      <c r="D123" s="192"/>
      <c r="E123" s="175">
        <v>175157</v>
      </c>
      <c r="F123" s="38">
        <f t="shared" si="12"/>
        <v>88645</v>
      </c>
      <c r="G123" s="14"/>
      <c r="H123" s="16"/>
      <c r="I123" s="175" t="s">
        <v>105</v>
      </c>
      <c r="J123" s="176">
        <f>'[29]инвест'!$BO$122</f>
        <v>9</v>
      </c>
      <c r="K123" s="176" t="s">
        <v>107</v>
      </c>
      <c r="L123" s="79">
        <v>797809</v>
      </c>
      <c r="M123" s="176" t="s">
        <v>107</v>
      </c>
      <c r="N123" s="80" t="s">
        <v>12</v>
      </c>
      <c r="O123" s="177" t="s">
        <v>105</v>
      </c>
      <c r="P123" s="181">
        <v>3</v>
      </c>
      <c r="Q123" s="1" t="s">
        <v>107</v>
      </c>
      <c r="R123" s="181">
        <v>263802</v>
      </c>
      <c r="S123" s="1" t="s">
        <v>107</v>
      </c>
      <c r="T123" s="75" t="s">
        <v>12</v>
      </c>
      <c r="U123" s="174" t="s">
        <v>108</v>
      </c>
      <c r="V123" s="179">
        <f aca="true" t="shared" si="15" ref="V123:V136">R123-L123</f>
        <v>-534007</v>
      </c>
      <c r="W123" s="81"/>
    </row>
    <row r="124" spans="1:23" ht="26.25" customHeight="1">
      <c r="A124" s="86"/>
      <c r="B124" s="348" t="s">
        <v>89</v>
      </c>
      <c r="C124" s="339"/>
      <c r="D124" s="192"/>
      <c r="E124" s="175">
        <v>0</v>
      </c>
      <c r="F124" s="39">
        <f t="shared" si="12"/>
        <v>0</v>
      </c>
      <c r="G124" s="14"/>
      <c r="H124" s="16"/>
      <c r="I124" s="175" t="s">
        <v>105</v>
      </c>
      <c r="J124" s="176">
        <f>'[29]инвест'!$BO$123</f>
        <v>2</v>
      </c>
      <c r="K124" s="176" t="s">
        <v>107</v>
      </c>
      <c r="L124" s="79">
        <v>90304.572</v>
      </c>
      <c r="M124" s="176" t="s">
        <v>107</v>
      </c>
      <c r="N124" s="80" t="s">
        <v>12</v>
      </c>
      <c r="O124" s="177" t="s">
        <v>105</v>
      </c>
      <c r="P124" s="181"/>
      <c r="Q124" s="1" t="s">
        <v>107</v>
      </c>
      <c r="R124" s="181"/>
      <c r="S124" s="1" t="s">
        <v>107</v>
      </c>
      <c r="T124" s="75"/>
      <c r="U124" s="174" t="s">
        <v>108</v>
      </c>
      <c r="V124" s="179">
        <f t="shared" si="15"/>
        <v>-90304.572</v>
      </c>
      <c r="W124" s="91"/>
    </row>
    <row r="125" spans="1:23" ht="28.5" customHeight="1">
      <c r="A125" s="86"/>
      <c r="B125" s="348" t="s">
        <v>90</v>
      </c>
      <c r="C125" s="339"/>
      <c r="D125" s="192"/>
      <c r="E125" s="175">
        <v>35527</v>
      </c>
      <c r="F125" s="38">
        <f t="shared" si="12"/>
        <v>39906</v>
      </c>
      <c r="G125" s="15"/>
      <c r="H125" s="16"/>
      <c r="I125" s="175" t="s">
        <v>105</v>
      </c>
      <c r="J125" s="176">
        <f>'[29]инвест'!$BO$124</f>
        <v>3</v>
      </c>
      <c r="K125" s="176" t="s">
        <v>107</v>
      </c>
      <c r="L125" s="79">
        <v>119718</v>
      </c>
      <c r="M125" s="176" t="s">
        <v>107</v>
      </c>
      <c r="N125" s="80" t="s">
        <v>12</v>
      </c>
      <c r="O125" s="177" t="s">
        <v>105</v>
      </c>
      <c r="P125" s="181">
        <v>2</v>
      </c>
      <c r="Q125" s="1" t="s">
        <v>107</v>
      </c>
      <c r="R125" s="181">
        <v>75433</v>
      </c>
      <c r="S125" s="1" t="s">
        <v>107</v>
      </c>
      <c r="T125" s="75" t="s">
        <v>12</v>
      </c>
      <c r="U125" s="174" t="s">
        <v>108</v>
      </c>
      <c r="V125" s="179">
        <f t="shared" si="15"/>
        <v>-44285</v>
      </c>
      <c r="W125" s="81"/>
    </row>
    <row r="126" spans="1:23" ht="32.25" customHeight="1" hidden="1">
      <c r="A126" s="86"/>
      <c r="B126" s="348" t="s">
        <v>91</v>
      </c>
      <c r="C126" s="339"/>
      <c r="D126" s="192"/>
      <c r="E126" s="175">
        <v>0</v>
      </c>
      <c r="F126" s="15">
        <f t="shared" si="12"/>
        <v>0</v>
      </c>
      <c r="G126" s="15"/>
      <c r="H126" s="16"/>
      <c r="I126" s="175"/>
      <c r="J126" s="176"/>
      <c r="K126" s="176" t="s">
        <v>107</v>
      </c>
      <c r="L126" s="79">
        <v>0</v>
      </c>
      <c r="M126" s="176" t="s">
        <v>107</v>
      </c>
      <c r="N126" s="80" t="s">
        <v>12</v>
      </c>
      <c r="O126" s="177"/>
      <c r="P126" s="181"/>
      <c r="Q126" s="1" t="s">
        <v>107</v>
      </c>
      <c r="R126" s="181"/>
      <c r="S126" s="1"/>
      <c r="T126" s="75" t="s">
        <v>12</v>
      </c>
      <c r="U126" s="174" t="s">
        <v>108</v>
      </c>
      <c r="V126" s="179">
        <f t="shared" si="15"/>
        <v>0</v>
      </c>
      <c r="W126" s="81"/>
    </row>
    <row r="127" spans="1:23" ht="31.5" customHeight="1">
      <c r="A127" s="86"/>
      <c r="B127" s="348" t="s">
        <v>92</v>
      </c>
      <c r="C127" s="339"/>
      <c r="D127" s="192"/>
      <c r="E127" s="175">
        <v>0</v>
      </c>
      <c r="F127" s="38">
        <f t="shared" si="12"/>
        <v>115147</v>
      </c>
      <c r="G127" s="15"/>
      <c r="H127" s="16"/>
      <c r="I127" s="175" t="s">
        <v>105</v>
      </c>
      <c r="J127" s="126">
        <f>'[29]инвест'!$BO$126</f>
        <v>3.5</v>
      </c>
      <c r="K127" s="176" t="s">
        <v>107</v>
      </c>
      <c r="L127" s="79">
        <v>403014</v>
      </c>
      <c r="M127" s="176" t="s">
        <v>107</v>
      </c>
      <c r="N127" s="80" t="s">
        <v>12</v>
      </c>
      <c r="O127" s="177" t="s">
        <v>105</v>
      </c>
      <c r="P127" s="181">
        <v>1</v>
      </c>
      <c r="Q127" s="1" t="s">
        <v>107</v>
      </c>
      <c r="R127" s="181">
        <v>115147</v>
      </c>
      <c r="S127" s="1" t="s">
        <v>107</v>
      </c>
      <c r="T127" s="75"/>
      <c r="U127" s="174" t="s">
        <v>108</v>
      </c>
      <c r="V127" s="179">
        <f t="shared" si="15"/>
        <v>-287867</v>
      </c>
      <c r="W127" s="81"/>
    </row>
    <row r="128" spans="1:23" s="100" customFormat="1" ht="77.25" customHeight="1">
      <c r="A128" s="83">
        <v>6</v>
      </c>
      <c r="B128" s="344" t="s">
        <v>93</v>
      </c>
      <c r="C128" s="339"/>
      <c r="D128" s="59"/>
      <c r="E128" s="169">
        <v>0</v>
      </c>
      <c r="F128" s="12">
        <f t="shared" si="12"/>
        <v>0</v>
      </c>
      <c r="G128" s="12">
        <f>G129+G130+G131+G132</f>
        <v>0</v>
      </c>
      <c r="H128" s="13">
        <f>H129+H130+H131+H132</f>
        <v>0</v>
      </c>
      <c r="I128" s="169"/>
      <c r="J128" s="170"/>
      <c r="K128" s="170" t="s">
        <v>107</v>
      </c>
      <c r="L128" s="3">
        <f>L129+L130+L131+L132+L133+L134+L135+L136</f>
        <v>64861.93839285714</v>
      </c>
      <c r="M128" s="170" t="s">
        <v>107</v>
      </c>
      <c r="N128" s="73" t="s">
        <v>12</v>
      </c>
      <c r="O128" s="62"/>
      <c r="P128" s="171"/>
      <c r="Q128" s="2" t="s">
        <v>107</v>
      </c>
      <c r="R128" s="3"/>
      <c r="S128" s="2" t="s">
        <v>107</v>
      </c>
      <c r="T128" s="61"/>
      <c r="U128" s="127"/>
      <c r="V128" s="173">
        <f t="shared" si="15"/>
        <v>-64861.93839285714</v>
      </c>
      <c r="W128" s="204"/>
    </row>
    <row r="129" spans="1:23" ht="37.5" customHeight="1" hidden="1">
      <c r="A129" s="128"/>
      <c r="B129" s="350" t="s">
        <v>94</v>
      </c>
      <c r="C129" s="339"/>
      <c r="D129" s="59"/>
      <c r="E129" s="175">
        <v>0</v>
      </c>
      <c r="F129" s="15">
        <f t="shared" si="12"/>
        <v>0</v>
      </c>
      <c r="G129" s="15"/>
      <c r="H129" s="16">
        <f>R129-G129-F129-E129</f>
        <v>0</v>
      </c>
      <c r="I129" s="95"/>
      <c r="J129" s="176"/>
      <c r="K129" s="176" t="s">
        <v>107</v>
      </c>
      <c r="L129" s="129"/>
      <c r="M129" s="176" t="s">
        <v>107</v>
      </c>
      <c r="N129" s="80" t="s">
        <v>12</v>
      </c>
      <c r="O129" s="74"/>
      <c r="P129" s="181"/>
      <c r="Q129" s="1" t="s">
        <v>107</v>
      </c>
      <c r="R129" s="181"/>
      <c r="S129" s="1" t="s">
        <v>107</v>
      </c>
      <c r="T129" s="75" t="s">
        <v>12</v>
      </c>
      <c r="U129" s="174" t="s">
        <v>108</v>
      </c>
      <c r="V129" s="179">
        <f t="shared" si="15"/>
        <v>0</v>
      </c>
      <c r="W129" s="105"/>
    </row>
    <row r="130" spans="1:23" ht="37.5" customHeight="1" hidden="1">
      <c r="A130" s="130"/>
      <c r="B130" s="350" t="s">
        <v>95</v>
      </c>
      <c r="C130" s="339"/>
      <c r="D130" s="59"/>
      <c r="E130" s="175">
        <v>0</v>
      </c>
      <c r="F130" s="7">
        <f t="shared" si="12"/>
        <v>0</v>
      </c>
      <c r="G130" s="8"/>
      <c r="H130" s="16">
        <f>R130-G130-F130-E130</f>
        <v>0</v>
      </c>
      <c r="I130" s="95"/>
      <c r="J130" s="176"/>
      <c r="K130" s="176" t="s">
        <v>107</v>
      </c>
      <c r="L130" s="129"/>
      <c r="M130" s="176" t="s">
        <v>107</v>
      </c>
      <c r="N130" s="80" t="s">
        <v>12</v>
      </c>
      <c r="O130" s="74"/>
      <c r="P130" s="181"/>
      <c r="Q130" s="1" t="s">
        <v>107</v>
      </c>
      <c r="R130" s="181"/>
      <c r="S130" s="1" t="s">
        <v>107</v>
      </c>
      <c r="T130" s="75" t="s">
        <v>12</v>
      </c>
      <c r="U130" s="174" t="s">
        <v>108</v>
      </c>
      <c r="V130" s="179">
        <f t="shared" si="15"/>
        <v>0</v>
      </c>
      <c r="W130" s="105"/>
    </row>
    <row r="131" spans="1:23" ht="60.75" customHeight="1" hidden="1">
      <c r="A131" s="130"/>
      <c r="B131" s="350" t="s">
        <v>96</v>
      </c>
      <c r="C131" s="339"/>
      <c r="D131" s="59"/>
      <c r="E131" s="175">
        <v>0</v>
      </c>
      <c r="F131" s="7">
        <f t="shared" si="12"/>
        <v>0</v>
      </c>
      <c r="G131" s="8"/>
      <c r="H131" s="16">
        <f>R131-G131-F131-E131</f>
        <v>0</v>
      </c>
      <c r="I131" s="95"/>
      <c r="J131" s="176"/>
      <c r="K131" s="176" t="s">
        <v>107</v>
      </c>
      <c r="L131" s="129"/>
      <c r="M131" s="176" t="s">
        <v>107</v>
      </c>
      <c r="N131" s="80" t="s">
        <v>12</v>
      </c>
      <c r="O131" s="74"/>
      <c r="P131" s="181"/>
      <c r="Q131" s="1" t="s">
        <v>107</v>
      </c>
      <c r="R131" s="181"/>
      <c r="S131" s="1" t="s">
        <v>107</v>
      </c>
      <c r="T131" s="75" t="s">
        <v>12</v>
      </c>
      <c r="U131" s="174" t="s">
        <v>108</v>
      </c>
      <c r="V131" s="179">
        <f t="shared" si="15"/>
        <v>0</v>
      </c>
      <c r="W131" s="91"/>
    </row>
    <row r="132" spans="1:23" ht="60.75" customHeight="1" hidden="1">
      <c r="A132" s="131"/>
      <c r="B132" s="362" t="s">
        <v>97</v>
      </c>
      <c r="C132" s="339"/>
      <c r="D132" s="59"/>
      <c r="E132" s="175">
        <v>0</v>
      </c>
      <c r="F132" s="7">
        <f t="shared" si="12"/>
        <v>0</v>
      </c>
      <c r="G132" s="8"/>
      <c r="H132" s="16">
        <f>R132-G132-F132-E132</f>
        <v>0</v>
      </c>
      <c r="I132" s="132"/>
      <c r="J132" s="133"/>
      <c r="K132" s="176" t="s">
        <v>107</v>
      </c>
      <c r="L132" s="134"/>
      <c r="M132" s="133" t="s">
        <v>107</v>
      </c>
      <c r="N132" s="135" t="s">
        <v>12</v>
      </c>
      <c r="O132" s="136"/>
      <c r="P132" s="180"/>
      <c r="Q132" s="1" t="s">
        <v>107</v>
      </c>
      <c r="R132" s="180"/>
      <c r="S132" s="1" t="s">
        <v>107</v>
      </c>
      <c r="T132" s="137" t="s">
        <v>12</v>
      </c>
      <c r="U132" s="138" t="s">
        <v>108</v>
      </c>
      <c r="V132" s="179">
        <f t="shared" si="15"/>
        <v>0</v>
      </c>
      <c r="W132" s="139"/>
    </row>
    <row r="133" spans="1:23" ht="26.25" customHeight="1">
      <c r="A133" s="254"/>
      <c r="B133" s="347" t="s">
        <v>160</v>
      </c>
      <c r="C133" s="255"/>
      <c r="D133" s="192"/>
      <c r="E133" s="175">
        <v>0</v>
      </c>
      <c r="F133" s="7">
        <f t="shared" si="12"/>
        <v>0</v>
      </c>
      <c r="G133" s="7"/>
      <c r="H133" s="16"/>
      <c r="I133" s="132"/>
      <c r="J133" s="133"/>
      <c r="K133" s="176" t="s">
        <v>107</v>
      </c>
      <c r="L133" s="134">
        <v>20319.93839285714</v>
      </c>
      <c r="M133" s="133" t="s">
        <v>107</v>
      </c>
      <c r="N133" s="135" t="s">
        <v>12</v>
      </c>
      <c r="O133" s="136"/>
      <c r="P133" s="180"/>
      <c r="Q133" s="1" t="s">
        <v>107</v>
      </c>
      <c r="R133" s="180"/>
      <c r="S133" s="1" t="s">
        <v>107</v>
      </c>
      <c r="T133" s="137"/>
      <c r="U133" s="138"/>
      <c r="V133" s="179">
        <f t="shared" si="15"/>
        <v>-20319.93839285714</v>
      </c>
      <c r="W133" s="139"/>
    </row>
    <row r="134" spans="1:23" ht="26.25" customHeight="1" hidden="1">
      <c r="A134" s="254"/>
      <c r="B134" s="363" t="s">
        <v>161</v>
      </c>
      <c r="C134" s="255"/>
      <c r="D134" s="192"/>
      <c r="E134" s="175">
        <v>0</v>
      </c>
      <c r="F134" s="7">
        <f t="shared" si="12"/>
        <v>0</v>
      </c>
      <c r="G134" s="7"/>
      <c r="H134" s="16"/>
      <c r="I134" s="132"/>
      <c r="J134" s="133"/>
      <c r="K134" s="176" t="s">
        <v>107</v>
      </c>
      <c r="L134" s="134">
        <v>0</v>
      </c>
      <c r="M134" s="133" t="s">
        <v>107</v>
      </c>
      <c r="N134" s="135" t="s">
        <v>12</v>
      </c>
      <c r="O134" s="136"/>
      <c r="P134" s="180"/>
      <c r="Q134" s="1" t="s">
        <v>107</v>
      </c>
      <c r="R134" s="180"/>
      <c r="S134" s="1" t="s">
        <v>107</v>
      </c>
      <c r="T134" s="137"/>
      <c r="U134" s="138"/>
      <c r="V134" s="179">
        <f t="shared" si="15"/>
        <v>0</v>
      </c>
      <c r="W134" s="139"/>
    </row>
    <row r="135" spans="1:23" ht="39.75" customHeight="1">
      <c r="A135" s="254"/>
      <c r="B135" s="363" t="s">
        <v>162</v>
      </c>
      <c r="C135" s="255"/>
      <c r="D135" s="192"/>
      <c r="E135" s="175">
        <v>0</v>
      </c>
      <c r="F135" s="7">
        <f t="shared" si="12"/>
        <v>0</v>
      </c>
      <c r="G135" s="7"/>
      <c r="H135" s="16"/>
      <c r="I135" s="132"/>
      <c r="J135" s="133"/>
      <c r="K135" s="176" t="s">
        <v>107</v>
      </c>
      <c r="L135" s="134">
        <v>39381</v>
      </c>
      <c r="M135" s="133" t="s">
        <v>107</v>
      </c>
      <c r="N135" s="135" t="s">
        <v>12</v>
      </c>
      <c r="O135" s="136"/>
      <c r="P135" s="180"/>
      <c r="Q135" s="1" t="s">
        <v>107</v>
      </c>
      <c r="R135" s="180"/>
      <c r="S135" s="1" t="s">
        <v>107</v>
      </c>
      <c r="T135" s="137"/>
      <c r="U135" s="138"/>
      <c r="V135" s="179">
        <f t="shared" si="15"/>
        <v>-39381</v>
      </c>
      <c r="W135" s="139"/>
    </row>
    <row r="136" spans="1:23" ht="47.25" customHeight="1" thickBot="1">
      <c r="A136" s="256"/>
      <c r="B136" s="364" t="s">
        <v>163</v>
      </c>
      <c r="C136" s="257"/>
      <c r="D136" s="258"/>
      <c r="E136" s="184">
        <v>0</v>
      </c>
      <c r="F136" s="17">
        <f t="shared" si="12"/>
        <v>0</v>
      </c>
      <c r="G136" s="17"/>
      <c r="H136" s="19"/>
      <c r="I136" s="185"/>
      <c r="J136" s="186"/>
      <c r="K136" s="186" t="s">
        <v>107</v>
      </c>
      <c r="L136" s="187">
        <v>5161</v>
      </c>
      <c r="M136" s="186" t="s">
        <v>107</v>
      </c>
      <c r="N136" s="188" t="s">
        <v>12</v>
      </c>
      <c r="O136" s="141"/>
      <c r="P136" s="4"/>
      <c r="Q136" s="142" t="s">
        <v>107</v>
      </c>
      <c r="R136" s="4"/>
      <c r="S136" s="142" t="s">
        <v>107</v>
      </c>
      <c r="T136" s="143"/>
      <c r="U136" s="189"/>
      <c r="V136" s="190">
        <f t="shared" si="15"/>
        <v>-5161</v>
      </c>
      <c r="W136" s="144"/>
    </row>
    <row r="137" spans="1:23" ht="26.25" customHeight="1" hidden="1">
      <c r="A137" s="161"/>
      <c r="B137" s="182"/>
      <c r="C137" s="41"/>
      <c r="D137" s="41"/>
      <c r="E137" s="40"/>
      <c r="F137" s="40"/>
      <c r="G137" s="41"/>
      <c r="H137" s="40"/>
      <c r="I137" s="182"/>
      <c r="J137" s="147"/>
      <c r="K137" s="147"/>
      <c r="L137" s="183"/>
      <c r="M137" s="147"/>
      <c r="N137" s="146"/>
      <c r="O137" s="146"/>
      <c r="P137" s="146"/>
      <c r="Q137" s="147"/>
      <c r="R137" s="146"/>
      <c r="S137" s="147"/>
      <c r="T137" s="146"/>
      <c r="U137" s="147"/>
      <c r="V137" s="146"/>
      <c r="W137" s="148"/>
    </row>
    <row r="138" spans="1:23" ht="23.25" customHeight="1" hidden="1">
      <c r="A138" s="2"/>
      <c r="B138" s="145" t="s">
        <v>119</v>
      </c>
      <c r="C138" s="8"/>
      <c r="D138" s="8"/>
      <c r="E138" s="7"/>
      <c r="F138" s="7"/>
      <c r="G138" s="8"/>
      <c r="H138" s="7"/>
      <c r="I138" s="145"/>
      <c r="J138" s="1"/>
      <c r="K138" s="1"/>
      <c r="L138" s="129"/>
      <c r="M138" s="1"/>
      <c r="N138" s="31"/>
      <c r="O138" s="31"/>
      <c r="P138" s="31"/>
      <c r="Q138" s="1"/>
      <c r="R138" s="31"/>
      <c r="S138" s="1"/>
      <c r="T138" s="31"/>
      <c r="U138" s="1"/>
      <c r="V138" s="31"/>
      <c r="W138" s="149"/>
    </row>
    <row r="139" spans="1:23" s="156" customFormat="1" ht="24" customHeight="1" hidden="1">
      <c r="A139" s="10">
        <v>1</v>
      </c>
      <c r="B139" s="327" t="s">
        <v>118</v>
      </c>
      <c r="C139" s="327"/>
      <c r="D139" s="25"/>
      <c r="E139" s="25"/>
      <c r="F139" s="26"/>
      <c r="G139" s="25"/>
      <c r="H139" s="25"/>
      <c r="I139" s="150"/>
      <c r="J139" s="151"/>
      <c r="K139" s="152"/>
      <c r="L139" s="28">
        <v>79481</v>
      </c>
      <c r="M139" s="152"/>
      <c r="N139" s="153"/>
      <c r="O139" s="153"/>
      <c r="P139" s="153"/>
      <c r="Q139" s="153"/>
      <c r="R139" s="154">
        <v>51040</v>
      </c>
      <c r="S139" s="153"/>
      <c r="T139" s="153"/>
      <c r="U139" s="328"/>
      <c r="V139" s="328"/>
      <c r="W139" s="155"/>
    </row>
    <row r="140" spans="1:23" s="78" customFormat="1" ht="24" customHeight="1" hidden="1">
      <c r="A140" s="1">
        <v>2</v>
      </c>
      <c r="B140" s="157" t="s">
        <v>120</v>
      </c>
      <c r="C140" s="157"/>
      <c r="D140" s="27"/>
      <c r="E140" s="27"/>
      <c r="F140" s="27"/>
      <c r="G140" s="27"/>
      <c r="H140" s="27"/>
      <c r="I140" s="27"/>
      <c r="J140" s="158"/>
      <c r="K140" s="28"/>
      <c r="L140" s="28">
        <v>16071</v>
      </c>
      <c r="M140" s="28"/>
      <c r="N140" s="31"/>
      <c r="O140" s="31"/>
      <c r="P140" s="31"/>
      <c r="Q140" s="31"/>
      <c r="R140" s="31">
        <v>16071</v>
      </c>
      <c r="S140" s="31"/>
      <c r="T140" s="31"/>
      <c r="U140" s="28"/>
      <c r="V140" s="28"/>
      <c r="W140" s="28"/>
    </row>
    <row r="141" spans="1:23" ht="15" hidden="1">
      <c r="A141" s="2">
        <v>3</v>
      </c>
      <c r="B141" s="159" t="s">
        <v>121</v>
      </c>
      <c r="C141" s="159"/>
      <c r="D141" s="28"/>
      <c r="E141" s="28"/>
      <c r="F141" s="28"/>
      <c r="G141" s="28"/>
      <c r="H141" s="28"/>
      <c r="I141" s="28"/>
      <c r="J141" s="158"/>
      <c r="K141" s="28"/>
      <c r="L141" s="28">
        <v>8303</v>
      </c>
      <c r="M141" s="28"/>
      <c r="N141" s="28"/>
      <c r="O141" s="28"/>
      <c r="P141" s="28"/>
      <c r="Q141" s="28"/>
      <c r="R141" s="28">
        <v>8302</v>
      </c>
      <c r="S141" s="28"/>
      <c r="T141" s="28"/>
      <c r="U141" s="28"/>
      <c r="V141" s="28"/>
      <c r="W141" s="28"/>
    </row>
    <row r="142" spans="1:23" ht="15" hidden="1">
      <c r="A142" s="2">
        <v>4</v>
      </c>
      <c r="B142" s="159" t="s">
        <v>122</v>
      </c>
      <c r="C142" s="159"/>
      <c r="D142" s="28"/>
      <c r="E142" s="28"/>
      <c r="F142" s="28"/>
      <c r="G142" s="28"/>
      <c r="H142" s="28"/>
      <c r="I142" s="28"/>
      <c r="J142" s="158"/>
      <c r="K142" s="28"/>
      <c r="L142" s="28">
        <v>4464</v>
      </c>
      <c r="M142" s="28"/>
      <c r="N142" s="28"/>
      <c r="O142" s="28"/>
      <c r="P142" s="28"/>
      <c r="Q142" s="28"/>
      <c r="R142" s="28">
        <v>4018</v>
      </c>
      <c r="S142" s="28"/>
      <c r="T142" s="28"/>
      <c r="U142" s="28"/>
      <c r="V142" s="28"/>
      <c r="W142" s="28"/>
    </row>
    <row r="143" spans="1:23" ht="15" hidden="1">
      <c r="A143" s="2">
        <f>A142+1</f>
        <v>5</v>
      </c>
      <c r="B143" s="159" t="s">
        <v>123</v>
      </c>
      <c r="C143" s="159"/>
      <c r="D143" s="28"/>
      <c r="E143" s="28"/>
      <c r="F143" s="28"/>
      <c r="G143" s="28"/>
      <c r="H143" s="28"/>
      <c r="I143" s="28"/>
      <c r="J143" s="158"/>
      <c r="K143" s="28"/>
      <c r="L143" s="28">
        <v>31250</v>
      </c>
      <c r="M143" s="28"/>
      <c r="N143" s="28"/>
      <c r="O143" s="28"/>
      <c r="P143" s="28"/>
      <c r="Q143" s="28"/>
      <c r="R143" s="28">
        <v>31000</v>
      </c>
      <c r="S143" s="28"/>
      <c r="T143" s="28"/>
      <c r="U143" s="28"/>
      <c r="V143" s="28"/>
      <c r="W143" s="28"/>
    </row>
    <row r="144" spans="1:23" ht="15" hidden="1">
      <c r="A144" s="2">
        <f aca="true" t="shared" si="16" ref="A144:A160">A143+1</f>
        <v>6</v>
      </c>
      <c r="B144" s="159" t="s">
        <v>124</v>
      </c>
      <c r="C144" s="159"/>
      <c r="D144" s="28"/>
      <c r="E144" s="28"/>
      <c r="F144" s="28"/>
      <c r="G144" s="28"/>
      <c r="H144" s="28"/>
      <c r="I144" s="28"/>
      <c r="J144" s="158"/>
      <c r="K144" s="28"/>
      <c r="L144" s="28">
        <v>48673</v>
      </c>
      <c r="M144" s="28"/>
      <c r="N144" s="28"/>
      <c r="O144" s="28"/>
      <c r="P144" s="28"/>
      <c r="Q144" s="28"/>
      <c r="R144" s="28">
        <v>48673</v>
      </c>
      <c r="S144" s="28"/>
      <c r="T144" s="28"/>
      <c r="U144" s="28"/>
      <c r="V144" s="28"/>
      <c r="W144" s="28"/>
    </row>
    <row r="145" spans="1:23" ht="15" hidden="1">
      <c r="A145" s="2">
        <f t="shared" si="16"/>
        <v>7</v>
      </c>
      <c r="B145" s="160" t="s">
        <v>125</v>
      </c>
      <c r="C145" s="28"/>
      <c r="D145" s="28"/>
      <c r="E145" s="28"/>
      <c r="F145" s="28"/>
      <c r="G145" s="28"/>
      <c r="H145" s="28"/>
      <c r="I145" s="28"/>
      <c r="J145" s="158"/>
      <c r="K145" s="28"/>
      <c r="L145" s="28">
        <v>7700</v>
      </c>
      <c r="M145" s="28"/>
      <c r="N145" s="28"/>
      <c r="O145" s="28"/>
      <c r="P145" s="28"/>
      <c r="Q145" s="28"/>
      <c r="R145" s="28">
        <v>7222</v>
      </c>
      <c r="S145" s="28"/>
      <c r="T145" s="28"/>
      <c r="U145" s="28"/>
      <c r="V145" s="28"/>
      <c r="W145" s="28"/>
    </row>
    <row r="146" spans="1:23" ht="15" hidden="1">
      <c r="A146" s="2">
        <f t="shared" si="16"/>
        <v>8</v>
      </c>
      <c r="B146" s="160" t="s">
        <v>126</v>
      </c>
      <c r="C146" s="28"/>
      <c r="D146" s="28"/>
      <c r="E146" s="28"/>
      <c r="F146" s="28"/>
      <c r="G146" s="28"/>
      <c r="H146" s="28"/>
      <c r="I146" s="28"/>
      <c r="J146" s="158"/>
      <c r="K146" s="28"/>
      <c r="L146" s="28">
        <v>3825</v>
      </c>
      <c r="M146" s="28"/>
      <c r="N146" s="28"/>
      <c r="O146" s="28"/>
      <c r="P146" s="28"/>
      <c r="Q146" s="28"/>
      <c r="R146" s="28">
        <v>3578</v>
      </c>
      <c r="S146" s="28"/>
      <c r="T146" s="28"/>
      <c r="U146" s="28"/>
      <c r="V146" s="28"/>
      <c r="W146" s="28"/>
    </row>
    <row r="147" spans="1:18" ht="15" hidden="1">
      <c r="A147" s="161">
        <f t="shared" si="16"/>
        <v>9</v>
      </c>
      <c r="B147" s="162" t="s">
        <v>127</v>
      </c>
      <c r="C147" s="29"/>
      <c r="D147" s="29"/>
      <c r="E147" s="29"/>
      <c r="F147" s="29"/>
      <c r="G147" s="29"/>
      <c r="H147" s="29"/>
      <c r="I147" s="29"/>
      <c r="J147" s="50"/>
      <c r="K147" s="29"/>
      <c r="L147" s="29">
        <v>11168</v>
      </c>
      <c r="M147" s="29"/>
      <c r="N147" s="29"/>
      <c r="O147" s="29"/>
      <c r="P147" s="29"/>
      <c r="Q147" s="29"/>
      <c r="R147" s="29">
        <v>10473</v>
      </c>
    </row>
    <row r="148" spans="1:18" ht="15" hidden="1">
      <c r="A148" s="2">
        <f t="shared" si="16"/>
        <v>10</v>
      </c>
      <c r="B148" s="160" t="s">
        <v>128</v>
      </c>
      <c r="C148" s="28"/>
      <c r="D148" s="28"/>
      <c r="E148" s="28"/>
      <c r="F148" s="28"/>
      <c r="G148" s="28"/>
      <c r="H148" s="28"/>
      <c r="I148" s="28"/>
      <c r="J148" s="158"/>
      <c r="K148" s="28"/>
      <c r="L148" s="28">
        <v>12547</v>
      </c>
      <c r="M148" s="28"/>
      <c r="N148" s="28"/>
      <c r="O148" s="28"/>
      <c r="P148" s="28"/>
      <c r="Q148" s="28"/>
      <c r="R148" s="28">
        <v>11767</v>
      </c>
    </row>
    <row r="149" spans="1:18" ht="15" hidden="1">
      <c r="A149" s="2">
        <f t="shared" si="16"/>
        <v>11</v>
      </c>
      <c r="B149" s="160" t="s">
        <v>129</v>
      </c>
      <c r="C149" s="28"/>
      <c r="D149" s="28"/>
      <c r="E149" s="28"/>
      <c r="F149" s="28"/>
      <c r="G149" s="28"/>
      <c r="H149" s="28"/>
      <c r="I149" s="28"/>
      <c r="J149" s="158"/>
      <c r="K149" s="28"/>
      <c r="L149" s="28">
        <v>18319</v>
      </c>
      <c r="M149" s="28"/>
      <c r="N149" s="28"/>
      <c r="O149" s="28"/>
      <c r="P149" s="28"/>
      <c r="Q149" s="28"/>
      <c r="R149" s="28">
        <v>18319</v>
      </c>
    </row>
    <row r="150" spans="1:18" ht="15" hidden="1">
      <c r="A150" s="2">
        <f t="shared" si="16"/>
        <v>12</v>
      </c>
      <c r="B150" s="160" t="s">
        <v>130</v>
      </c>
      <c r="C150" s="28"/>
      <c r="D150" s="28"/>
      <c r="E150" s="28"/>
      <c r="F150" s="28"/>
      <c r="G150" s="28"/>
      <c r="H150" s="28"/>
      <c r="I150" s="28"/>
      <c r="J150" s="158"/>
      <c r="K150" s="28"/>
      <c r="L150" s="28">
        <f>15236+7681+735</f>
        <v>23652</v>
      </c>
      <c r="M150" s="28"/>
      <c r="N150" s="28"/>
      <c r="O150" s="28"/>
      <c r="P150" s="28"/>
      <c r="Q150" s="28"/>
      <c r="R150" s="28">
        <f>6369+7515</f>
        <v>13884</v>
      </c>
    </row>
    <row r="151" spans="1:18" ht="15" hidden="1">
      <c r="A151" s="2">
        <f t="shared" si="16"/>
        <v>13</v>
      </c>
      <c r="B151" s="160" t="s">
        <v>131</v>
      </c>
      <c r="C151" s="28"/>
      <c r="D151" s="28"/>
      <c r="E151" s="28"/>
      <c r="F151" s="28"/>
      <c r="G151" s="28"/>
      <c r="H151" s="28"/>
      <c r="I151" s="28"/>
      <c r="J151" s="158"/>
      <c r="K151" s="28"/>
      <c r="L151" s="28">
        <v>658</v>
      </c>
      <c r="M151" s="28"/>
      <c r="N151" s="28"/>
      <c r="O151" s="28"/>
      <c r="P151" s="28"/>
      <c r="Q151" s="28"/>
      <c r="R151" s="28">
        <v>658</v>
      </c>
    </row>
    <row r="152" spans="1:18" ht="15" hidden="1">
      <c r="A152" s="2">
        <f t="shared" si="16"/>
        <v>14</v>
      </c>
      <c r="B152" s="160" t="s">
        <v>132</v>
      </c>
      <c r="C152" s="28"/>
      <c r="D152" s="28"/>
      <c r="E152" s="28"/>
      <c r="F152" s="28"/>
      <c r="G152" s="28"/>
      <c r="H152" s="28"/>
      <c r="I152" s="28"/>
      <c r="J152" s="158"/>
      <c r="K152" s="28"/>
      <c r="L152" s="28">
        <v>17927</v>
      </c>
      <c r="M152" s="28"/>
      <c r="N152" s="28"/>
      <c r="O152" s="28"/>
      <c r="P152" s="28"/>
      <c r="Q152" s="28"/>
      <c r="R152" s="28">
        <v>17852</v>
      </c>
    </row>
    <row r="153" spans="1:18" ht="15" hidden="1">
      <c r="A153" s="2">
        <f t="shared" si="16"/>
        <v>15</v>
      </c>
      <c r="B153" s="160" t="s">
        <v>133</v>
      </c>
      <c r="C153" s="28"/>
      <c r="D153" s="28"/>
      <c r="E153" s="28"/>
      <c r="F153" s="28"/>
      <c r="G153" s="28"/>
      <c r="H153" s="28"/>
      <c r="I153" s="28"/>
      <c r="J153" s="158"/>
      <c r="K153" s="28"/>
      <c r="L153" s="28">
        <v>74490</v>
      </c>
      <c r="M153" s="28"/>
      <c r="N153" s="28"/>
      <c r="O153" s="28"/>
      <c r="P153" s="28"/>
      <c r="Q153" s="28"/>
      <c r="R153" s="28">
        <v>74490</v>
      </c>
    </row>
    <row r="154" spans="1:18" ht="15" hidden="1">
      <c r="A154" s="2">
        <f t="shared" si="16"/>
        <v>16</v>
      </c>
      <c r="B154" s="159" t="s">
        <v>134</v>
      </c>
      <c r="C154" s="28"/>
      <c r="D154" s="28"/>
      <c r="E154" s="28"/>
      <c r="F154" s="28"/>
      <c r="G154" s="28"/>
      <c r="H154" s="28"/>
      <c r="I154" s="28"/>
      <c r="J154" s="158"/>
      <c r="K154" s="28"/>
      <c r="L154" s="28">
        <v>52823</v>
      </c>
      <c r="M154" s="28"/>
      <c r="N154" s="28"/>
      <c r="O154" s="28"/>
      <c r="P154" s="28"/>
      <c r="Q154" s="28"/>
      <c r="R154" s="28">
        <v>20953</v>
      </c>
    </row>
    <row r="155" spans="1:18" ht="15" hidden="1">
      <c r="A155" s="2">
        <f t="shared" si="16"/>
        <v>17</v>
      </c>
      <c r="B155" s="159" t="s">
        <v>135</v>
      </c>
      <c r="C155" s="28"/>
      <c r="D155" s="28"/>
      <c r="E155" s="28"/>
      <c r="F155" s="28"/>
      <c r="G155" s="28"/>
      <c r="H155" s="28"/>
      <c r="I155" s="28"/>
      <c r="J155" s="158"/>
      <c r="K155" s="28"/>
      <c r="L155" s="28">
        <v>1182</v>
      </c>
      <c r="M155" s="28"/>
      <c r="N155" s="28"/>
      <c r="O155" s="28"/>
      <c r="P155" s="28"/>
      <c r="Q155" s="28"/>
      <c r="R155" s="28">
        <v>1020</v>
      </c>
    </row>
    <row r="156" spans="1:18" ht="15" hidden="1">
      <c r="A156" s="2">
        <f t="shared" si="16"/>
        <v>18</v>
      </c>
      <c r="B156" s="159" t="s">
        <v>25</v>
      </c>
      <c r="C156" s="28"/>
      <c r="D156" s="28"/>
      <c r="E156" s="28"/>
      <c r="F156" s="28"/>
      <c r="G156" s="28"/>
      <c r="H156" s="28"/>
      <c r="I156" s="28"/>
      <c r="J156" s="158"/>
      <c r="K156" s="28"/>
      <c r="L156" s="28">
        <v>22046</v>
      </c>
      <c r="M156" s="28"/>
      <c r="N156" s="28"/>
      <c r="O156" s="28"/>
      <c r="P156" s="28"/>
      <c r="Q156" s="28"/>
      <c r="R156" s="28">
        <v>22046</v>
      </c>
    </row>
    <row r="157" spans="1:18" ht="15" hidden="1">
      <c r="A157" s="2">
        <f t="shared" si="16"/>
        <v>19</v>
      </c>
      <c r="B157" s="159" t="s">
        <v>136</v>
      </c>
      <c r="C157" s="28"/>
      <c r="D157" s="28"/>
      <c r="E157" s="28"/>
      <c r="F157" s="28"/>
      <c r="G157" s="28"/>
      <c r="H157" s="28"/>
      <c r="I157" s="28"/>
      <c r="J157" s="158"/>
      <c r="K157" s="28"/>
      <c r="L157" s="28">
        <v>4664</v>
      </c>
      <c r="M157" s="28"/>
      <c r="N157" s="28"/>
      <c r="O157" s="28"/>
      <c r="P157" s="28"/>
      <c r="Q157" s="28"/>
      <c r="R157" s="28">
        <v>3839</v>
      </c>
    </row>
    <row r="158" spans="1:18" ht="15" hidden="1">
      <c r="A158" s="2">
        <f t="shared" si="16"/>
        <v>20</v>
      </c>
      <c r="B158" s="160" t="s">
        <v>137</v>
      </c>
      <c r="C158" s="28"/>
      <c r="D158" s="28"/>
      <c r="E158" s="28"/>
      <c r="F158" s="28"/>
      <c r="G158" s="28"/>
      <c r="H158" s="28"/>
      <c r="I158" s="28"/>
      <c r="J158" s="158"/>
      <c r="K158" s="28"/>
      <c r="L158" s="28">
        <v>18228</v>
      </c>
      <c r="M158" s="28"/>
      <c r="N158" s="28"/>
      <c r="O158" s="28"/>
      <c r="P158" s="28"/>
      <c r="Q158" s="28"/>
      <c r="R158" s="28">
        <v>18228</v>
      </c>
    </row>
    <row r="159" spans="1:18" ht="15" hidden="1">
      <c r="A159" s="2">
        <f t="shared" si="16"/>
        <v>21</v>
      </c>
      <c r="B159" s="160" t="s">
        <v>138</v>
      </c>
      <c r="C159" s="28"/>
      <c r="D159" s="28"/>
      <c r="E159" s="28"/>
      <c r="F159" s="28"/>
      <c r="G159" s="28"/>
      <c r="H159" s="28"/>
      <c r="I159" s="28"/>
      <c r="J159" s="158"/>
      <c r="K159" s="28"/>
      <c r="L159" s="28">
        <v>137290</v>
      </c>
      <c r="M159" s="28"/>
      <c r="N159" s="28"/>
      <c r="O159" s="28"/>
      <c r="P159" s="28"/>
      <c r="Q159" s="28"/>
      <c r="R159" s="28">
        <v>136394</v>
      </c>
    </row>
    <row r="160" spans="1:18" ht="15" hidden="1">
      <c r="A160" s="2">
        <f t="shared" si="16"/>
        <v>22</v>
      </c>
      <c r="B160" s="160" t="s">
        <v>139</v>
      </c>
      <c r="C160" s="28"/>
      <c r="D160" s="28"/>
      <c r="E160" s="28"/>
      <c r="F160" s="28"/>
      <c r="G160" s="28"/>
      <c r="H160" s="28"/>
      <c r="I160" s="28"/>
      <c r="J160" s="158"/>
      <c r="K160" s="28"/>
      <c r="L160" s="28">
        <v>10</v>
      </c>
      <c r="M160" s="28"/>
      <c r="N160" s="28"/>
      <c r="O160" s="28"/>
      <c r="P160" s="28"/>
      <c r="Q160" s="28"/>
      <c r="R160" s="28">
        <v>62035</v>
      </c>
    </row>
    <row r="161" spans="1:18" ht="15" hidden="1">
      <c r="A161" s="2"/>
      <c r="B161" s="28" t="s">
        <v>140</v>
      </c>
      <c r="C161" s="28"/>
      <c r="D161" s="28"/>
      <c r="E161" s="28"/>
      <c r="F161" s="28"/>
      <c r="G161" s="28"/>
      <c r="H161" s="28"/>
      <c r="I161" s="28"/>
      <c r="J161" s="158"/>
      <c r="K161" s="28"/>
      <c r="L161" s="28">
        <f>SUM(L139:L160)</f>
        <v>594771</v>
      </c>
      <c r="M161" s="28"/>
      <c r="N161" s="28"/>
      <c r="O161" s="28"/>
      <c r="P161" s="28"/>
      <c r="Q161" s="28"/>
      <c r="R161" s="28">
        <f>SUM(R139:R160)</f>
        <v>581862</v>
      </c>
    </row>
    <row r="162" ht="15" hidden="1"/>
    <row r="163" ht="39" customHeight="1"/>
    <row r="165" ht="15" hidden="1"/>
    <row r="166" ht="15" hidden="1">
      <c r="B166" s="23" t="s">
        <v>166</v>
      </c>
    </row>
    <row r="167" spans="2:18" ht="15" hidden="1">
      <c r="B167" s="23" t="str">
        <f>'[30]П1(13)'!$B$42</f>
        <v>Реконструкция здания СБК ТЧЭ-Макат</v>
      </c>
      <c r="R167" s="165">
        <v>24177.586</v>
      </c>
    </row>
    <row r="168" spans="2:18" ht="15" hidden="1">
      <c r="B168" s="23" t="s">
        <v>130</v>
      </c>
      <c r="R168" s="23">
        <v>2071</v>
      </c>
    </row>
    <row r="169" spans="2:18" ht="15" hidden="1">
      <c r="B169" s="23" t="s">
        <v>116</v>
      </c>
      <c r="R169" s="23">
        <v>9472168.836</v>
      </c>
    </row>
    <row r="170" ht="15" hidden="1">
      <c r="R170" s="23">
        <f>R169-R9</f>
        <v>-13972162.164</v>
      </c>
    </row>
    <row r="171" ht="15" hidden="1"/>
    <row r="172" ht="15" hidden="1"/>
    <row r="173" ht="15" hidden="1"/>
    <row r="197" ht="18.75"/>
    <row r="208" spans="1:20" ht="15" outlineLevel="1">
      <c r="A208" s="164"/>
      <c r="B208" s="20"/>
      <c r="C208" s="20"/>
      <c r="D208" s="20"/>
      <c r="E208" s="20"/>
      <c r="F208" s="20"/>
      <c r="G208" s="20"/>
      <c r="H208" s="20"/>
      <c r="I208" s="20"/>
      <c r="N208" s="24"/>
      <c r="O208" s="24"/>
      <c r="P208" s="24"/>
      <c r="Q208" s="24"/>
      <c r="R208" s="24"/>
      <c r="S208" s="24"/>
      <c r="T208" s="24"/>
    </row>
    <row r="209" spans="2:9" ht="42.75" customHeight="1">
      <c r="B209" s="22"/>
      <c r="C209" s="22"/>
      <c r="D209" s="22"/>
      <c r="E209" s="21"/>
      <c r="F209" s="21"/>
      <c r="G209" s="22"/>
      <c r="H209" s="21"/>
      <c r="I209" s="22"/>
    </row>
  </sheetData>
  <mergeCells count="59">
    <mergeCell ref="U75:U77"/>
    <mergeCell ref="B139:C139"/>
    <mergeCell ref="U139:V139"/>
    <mergeCell ref="B63:B65"/>
    <mergeCell ref="J63:J65"/>
    <mergeCell ref="U66:U68"/>
    <mergeCell ref="V66:V68"/>
    <mergeCell ref="P63:P65"/>
    <mergeCell ref="U72:U74"/>
    <mergeCell ref="P66:P68"/>
    <mergeCell ref="A66:A68"/>
    <mergeCell ref="B66:B68"/>
    <mergeCell ref="I70:I72"/>
    <mergeCell ref="J66:J68"/>
    <mergeCell ref="O66:O68"/>
    <mergeCell ref="U12:U14"/>
    <mergeCell ref="V12:V14"/>
    <mergeCell ref="W66:W68"/>
    <mergeCell ref="B69:B71"/>
    <mergeCell ref="U69:U71"/>
    <mergeCell ref="I63:I65"/>
    <mergeCell ref="I66:I68"/>
    <mergeCell ref="R3:R4"/>
    <mergeCell ref="S3:S4"/>
    <mergeCell ref="W12:W14"/>
    <mergeCell ref="A6:B8"/>
    <mergeCell ref="A9:B11"/>
    <mergeCell ref="A12:A14"/>
    <mergeCell ref="B12:B14"/>
    <mergeCell ref="C12:C132"/>
    <mergeCell ref="I12:I14"/>
    <mergeCell ref="A15:A17"/>
    <mergeCell ref="B15:B17"/>
    <mergeCell ref="A60:A62"/>
    <mergeCell ref="B60:B62"/>
    <mergeCell ref="J12:J14"/>
    <mergeCell ref="O12:O14"/>
    <mergeCell ref="P12:P14"/>
    <mergeCell ref="M3:M4"/>
    <mergeCell ref="N3:N4"/>
    <mergeCell ref="O3:O4"/>
    <mergeCell ref="P3:P4"/>
    <mergeCell ref="Q3:Q4"/>
    <mergeCell ref="A63:A65"/>
    <mergeCell ref="A1:W1"/>
    <mergeCell ref="A2:A4"/>
    <mergeCell ref="B2:B4"/>
    <mergeCell ref="C2:C4"/>
    <mergeCell ref="D2:D4"/>
    <mergeCell ref="E2:H2"/>
    <mergeCell ref="I2:N2"/>
    <mergeCell ref="O2:T2"/>
    <mergeCell ref="U2:V3"/>
    <mergeCell ref="W2:W4"/>
    <mergeCell ref="T3:T4"/>
    <mergeCell ref="I3:I4"/>
    <mergeCell ref="J3:J4"/>
    <mergeCell ref="K3:K4"/>
    <mergeCell ref="L3:L4"/>
  </mergeCells>
  <printOptions/>
  <pageMargins left="0" right="0" top="0.1968503937007874" bottom="0.1968503937007874" header="0.15748031496062992" footer="0.15748031496062992"/>
  <pageSetup fitToHeight="2" fitToWidth="1" horizontalDpi="600" verticalDpi="600" orientation="landscape" paperSize="9" scale="38" r:id="rId3"/>
  <rowBreaks count="1" manualBreakCount="1">
    <brk id="163" max="16383" man="1"/>
  </rowBreaks>
  <colBreaks count="1" manualBreakCount="1">
    <brk id="23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Нуржан С Хамитов</dc:creator>
  <cp:keywords/>
  <dc:description/>
  <cp:lastModifiedBy>Нуржан С Хамитов</cp:lastModifiedBy>
  <cp:lastPrinted>2014-07-18T04:00:41Z</cp:lastPrinted>
  <dcterms:created xsi:type="dcterms:W3CDTF">2013-04-12T09:55:24Z</dcterms:created>
  <dcterms:modified xsi:type="dcterms:W3CDTF">2014-07-18T04:00:53Z</dcterms:modified>
  <cp:category/>
  <cp:version/>
  <cp:contentType/>
  <cp:contentStatus/>
</cp:coreProperties>
</file>